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N:\HR and Finance\Pay scales\"/>
    </mc:Choice>
  </mc:AlternateContent>
  <xr:revisionPtr revIDLastSave="0" documentId="8_{893FD118-12F5-4CC6-BD83-68FAB0B8E9DA}" xr6:coauthVersionLast="47" xr6:coauthVersionMax="47" xr10:uidLastSave="{00000000-0000-0000-0000-000000000000}"/>
  <bookViews>
    <workbookView xWindow="-15795" yWindow="-16320" windowWidth="29040" windowHeight="15720" firstSheet="3" activeTab="12" xr2:uid="{00000000-000D-0000-FFFF-FFFF00000000}"/>
  </bookViews>
  <sheets>
    <sheet name="Sheet1" sheetId="1" state="hidden" r:id="rId1"/>
    <sheet name="POLICE Union" sheetId="16" state="hidden" r:id="rId2"/>
    <sheet name="POLICE OLD" sheetId="7" state="hidden" r:id="rId3"/>
    <sheet name="Police" sheetId="17" r:id="rId4"/>
    <sheet name="FIRE Union" sheetId="15" state="hidden" r:id="rId5"/>
    <sheet name="FIRE OLD" sheetId="9" state="hidden" r:id="rId6"/>
    <sheet name="Fire" sheetId="18" r:id="rId7"/>
    <sheet name="AFSCME" sheetId="5" r:id="rId8"/>
    <sheet name="TRANSIT" sheetId="11" r:id="rId9"/>
    <sheet name="LIBRARY" sheetId="6" r:id="rId10"/>
    <sheet name="NON-UNION" sheetId="2" state="hidden" r:id="rId11"/>
    <sheet name="NON-UNION NEW" sheetId="10" r:id="rId12"/>
    <sheet name="Seasonal" sheetId="19" r:id="rId13"/>
    <sheet name="Crossing Guards" sheetId="8" r:id="rId14"/>
    <sheet name="AFSCME w. Steps" sheetId="12" r:id="rId15"/>
    <sheet name="LIBRARY w. Steps" sheetId="13" r:id="rId16"/>
  </sheets>
  <externalReferences>
    <externalReference r:id="rId17"/>
    <externalReference r:id="rId18"/>
  </externalReferences>
  <definedNames>
    <definedName name="_xlnm.Print_Area" localSheetId="7">AFSCME!$A$1:$K$99</definedName>
    <definedName name="_xlnm.Print_Area" localSheetId="14">'AFSCME w. Steps'!$X$1:$AU$92</definedName>
    <definedName name="_xlnm.Print_Area" localSheetId="6">Fire!$A$112:$O$262</definedName>
    <definedName name="_xlnm.Print_Area" localSheetId="5">'FIRE OLD'!$A$112:$O$262</definedName>
    <definedName name="_xlnm.Print_Area" localSheetId="4">'FIRE Union'!$M$1:$AL$26</definedName>
    <definedName name="_xlnm.Print_Area" localSheetId="9">LIBRARY!$A$1:$I$108</definedName>
    <definedName name="_xlnm.Print_Area" localSheetId="15">'LIBRARY w. Steps'!$A$1:$I$96</definedName>
    <definedName name="_xlnm.Print_Area" localSheetId="10">'NON-UNION'!$A$661:$G$783</definedName>
    <definedName name="_xlnm.Print_Area" localSheetId="11">'NON-UNION NEW'!$A$1:$G$76</definedName>
    <definedName name="_xlnm.Print_Area" localSheetId="3">Police!$A$1:$E$165</definedName>
    <definedName name="_xlnm.Print_Area" localSheetId="2">'POLICE OLD'!$A$1:$E$165</definedName>
    <definedName name="_xlnm.Print_Area" localSheetId="1">'POLICE Union'!$G$1:$R$12</definedName>
    <definedName name="_xlnm.Print_Area" localSheetId="8">TRANSIT!$A$95:$E$161</definedName>
    <definedName name="_xlnm.Print_Titles" localSheetId="7">AFSCME!$1:$28</definedName>
    <definedName name="_xlnm.Print_Titles" localSheetId="14">'AFSCME w. Steps'!$1:$39</definedName>
    <definedName name="_xlnm.Print_Titles" localSheetId="3">Police!$1:$1</definedName>
    <definedName name="_xlnm.Print_Titles" localSheetId="2">'POLICE OLD'!$1:$1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9" l="1"/>
  <c r="E11" i="19"/>
  <c r="D11" i="19"/>
  <c r="C11" i="19"/>
  <c r="L5" i="19"/>
  <c r="L6" i="19" s="1"/>
  <c r="L7" i="19" s="1"/>
  <c r="L8" i="19" s="1"/>
  <c r="L9" i="19" s="1"/>
  <c r="P269" i="18"/>
  <c r="C280" i="18"/>
  <c r="J280" i="18" s="1"/>
  <c r="AL16" i="15"/>
  <c r="E356" i="18"/>
  <c r="I348" i="18"/>
  <c r="G348" i="18"/>
  <c r="I347" i="18"/>
  <c r="H347" i="18"/>
  <c r="K346" i="18"/>
  <c r="I346" i="18"/>
  <c r="W342" i="18"/>
  <c r="E342" i="18"/>
  <c r="H341" i="18"/>
  <c r="G341" i="18"/>
  <c r="F341" i="18" s="1"/>
  <c r="I340" i="18"/>
  <c r="H340" i="18"/>
  <c r="K336" i="18"/>
  <c r="C328" i="18"/>
  <c r="E327" i="18"/>
  <c r="E321" i="18"/>
  <c r="C318" i="18"/>
  <c r="AA314" i="18"/>
  <c r="U314" i="18"/>
  <c r="T314" i="18"/>
  <c r="S314" i="18"/>
  <c r="M314" i="18"/>
  <c r="K314" i="18"/>
  <c r="I314" i="18"/>
  <c r="H314" i="18" s="1"/>
  <c r="G314" i="18"/>
  <c r="Y314" i="18" s="1"/>
  <c r="D314" i="18"/>
  <c r="C314" i="18" s="1"/>
  <c r="U313" i="18"/>
  <c r="N313" i="18"/>
  <c r="M313" i="18"/>
  <c r="L313" i="18"/>
  <c r="I313" i="18"/>
  <c r="AA313" i="18" s="1"/>
  <c r="H313" i="18"/>
  <c r="E329" i="18" s="1"/>
  <c r="G313" i="18"/>
  <c r="G347" i="18" s="1"/>
  <c r="F313" i="18"/>
  <c r="D329" i="18" s="1"/>
  <c r="D313" i="18"/>
  <c r="W312" i="18"/>
  <c r="U312" i="18"/>
  <c r="O312" i="18"/>
  <c r="M312" i="18"/>
  <c r="K312" i="18"/>
  <c r="I312" i="18"/>
  <c r="AA312" i="18" s="1"/>
  <c r="G312" i="18"/>
  <c r="G346" i="18" s="1"/>
  <c r="F312" i="18"/>
  <c r="E312" i="18"/>
  <c r="D312" i="18"/>
  <c r="D346" i="18" s="1"/>
  <c r="D380" i="18" s="1"/>
  <c r="C312" i="18"/>
  <c r="J312" i="18" s="1"/>
  <c r="W311" i="18"/>
  <c r="O311" i="18"/>
  <c r="N311" i="18"/>
  <c r="I311" i="18"/>
  <c r="I345" i="18" s="1"/>
  <c r="H311" i="18"/>
  <c r="G311" i="18"/>
  <c r="F311" i="18"/>
  <c r="D311" i="18"/>
  <c r="E311" i="18" s="1"/>
  <c r="W310" i="18"/>
  <c r="Q310" i="18"/>
  <c r="O310" i="18"/>
  <c r="K310" i="18"/>
  <c r="I310" i="18"/>
  <c r="I344" i="18" s="1"/>
  <c r="H310" i="18"/>
  <c r="G310" i="18"/>
  <c r="E310" i="18"/>
  <c r="D310" i="18"/>
  <c r="D344" i="18" s="1"/>
  <c r="C310" i="18"/>
  <c r="C326" i="18" s="1"/>
  <c r="Y309" i="18"/>
  <c r="Q309" i="18"/>
  <c r="M309" i="18"/>
  <c r="L309" i="18"/>
  <c r="I309" i="18"/>
  <c r="G309" i="18"/>
  <c r="G343" i="18" s="1"/>
  <c r="M343" i="18" s="1"/>
  <c r="F309" i="18"/>
  <c r="D325" i="18" s="1"/>
  <c r="D309" i="18"/>
  <c r="W309" i="18" s="1"/>
  <c r="Y308" i="18"/>
  <c r="W308" i="18"/>
  <c r="S308" i="18"/>
  <c r="Q308" i="18"/>
  <c r="M308" i="18"/>
  <c r="K308" i="18"/>
  <c r="J308" i="18"/>
  <c r="I308" i="18"/>
  <c r="G308" i="18"/>
  <c r="F308" i="18" s="1"/>
  <c r="E308" i="18"/>
  <c r="D308" i="18"/>
  <c r="D342" i="18" s="1"/>
  <c r="C308" i="18"/>
  <c r="C324" i="18" s="1"/>
  <c r="AA307" i="18"/>
  <c r="Z307" i="18"/>
  <c r="S307" i="18"/>
  <c r="O307" i="18"/>
  <c r="N307" i="18"/>
  <c r="L307" i="18"/>
  <c r="K307" i="18"/>
  <c r="J307" i="18"/>
  <c r="I307" i="18"/>
  <c r="I341" i="18" s="1"/>
  <c r="O341" i="18" s="1"/>
  <c r="H307" i="18"/>
  <c r="E323" i="18" s="1"/>
  <c r="G307" i="18"/>
  <c r="Y307" i="18" s="1"/>
  <c r="F307" i="18"/>
  <c r="D323" i="18" s="1"/>
  <c r="D307" i="18"/>
  <c r="D341" i="18" s="1"/>
  <c r="C307" i="18"/>
  <c r="AA306" i="18"/>
  <c r="U306" i="18"/>
  <c r="S306" i="18"/>
  <c r="O306" i="18"/>
  <c r="M306" i="18"/>
  <c r="I306" i="18"/>
  <c r="H306" i="18" s="1"/>
  <c r="T306" i="18" s="1"/>
  <c r="G306" i="18"/>
  <c r="G340" i="18" s="1"/>
  <c r="D306" i="18"/>
  <c r="C306" i="18"/>
  <c r="S305" i="18"/>
  <c r="I305" i="18"/>
  <c r="I339" i="18" s="1"/>
  <c r="H305" i="18"/>
  <c r="G305" i="18"/>
  <c r="F305" i="18" s="1"/>
  <c r="D304" i="18"/>
  <c r="C304" i="18"/>
  <c r="Y303" i="18"/>
  <c r="U303" i="18"/>
  <c r="T303" i="18"/>
  <c r="N303" i="18"/>
  <c r="M303" i="18"/>
  <c r="L303" i="18"/>
  <c r="I303" i="18"/>
  <c r="AA303" i="18" s="1"/>
  <c r="H303" i="18"/>
  <c r="E319" i="18" s="1"/>
  <c r="G303" i="18"/>
  <c r="G337" i="18" s="1"/>
  <c r="F303" i="18"/>
  <c r="R303" i="18" s="1"/>
  <c r="D303" i="18"/>
  <c r="W302" i="18"/>
  <c r="O302" i="18"/>
  <c r="N302" i="18"/>
  <c r="K302" i="18"/>
  <c r="J302" i="18"/>
  <c r="I302" i="18"/>
  <c r="I336" i="18" s="1"/>
  <c r="H302" i="18"/>
  <c r="Z302" i="18" s="1"/>
  <c r="G302" i="18"/>
  <c r="F302" i="18"/>
  <c r="D302" i="18"/>
  <c r="D336" i="18" s="1"/>
  <c r="W336" i="18" s="1"/>
  <c r="C302" i="18"/>
  <c r="D296" i="18"/>
  <c r="D295" i="18"/>
  <c r="C295" i="18"/>
  <c r="E292" i="18"/>
  <c r="D292" i="18"/>
  <c r="E289" i="18"/>
  <c r="D287" i="18"/>
  <c r="C286" i="18"/>
  <c r="U280" i="18"/>
  <c r="S280" i="18"/>
  <c r="R280" i="18"/>
  <c r="Q280" i="18"/>
  <c r="O280" i="18"/>
  <c r="N280" i="18"/>
  <c r="M280" i="18"/>
  <c r="L280" i="18"/>
  <c r="K280" i="18"/>
  <c r="H280" i="18"/>
  <c r="E296" i="18" s="1"/>
  <c r="F280" i="18"/>
  <c r="E280" i="18"/>
  <c r="P280" i="18"/>
  <c r="U279" i="18"/>
  <c r="S279" i="18"/>
  <c r="Q279" i="18"/>
  <c r="O279" i="18"/>
  <c r="M279" i="18"/>
  <c r="K279" i="18"/>
  <c r="J279" i="18"/>
  <c r="H279" i="18"/>
  <c r="F279" i="18"/>
  <c r="E279" i="18"/>
  <c r="C279" i="18"/>
  <c r="U278" i="18"/>
  <c r="S278" i="18"/>
  <c r="Q278" i="18"/>
  <c r="O278" i="18"/>
  <c r="N278" i="18"/>
  <c r="M278" i="18"/>
  <c r="K278" i="18"/>
  <c r="H278" i="18"/>
  <c r="E294" i="18" s="1"/>
  <c r="F278" i="18"/>
  <c r="D294" i="18" s="1"/>
  <c r="E278" i="18"/>
  <c r="C278" i="18"/>
  <c r="U277" i="18"/>
  <c r="T277" i="18"/>
  <c r="S277" i="18"/>
  <c r="Q277" i="18"/>
  <c r="O277" i="18"/>
  <c r="N277" i="18"/>
  <c r="M277" i="18"/>
  <c r="L277" i="18"/>
  <c r="K277" i="18"/>
  <c r="H277" i="18"/>
  <c r="F277" i="18"/>
  <c r="R277" i="18" s="1"/>
  <c r="E277" i="18"/>
  <c r="C277" i="18"/>
  <c r="J277" i="18" s="1"/>
  <c r="U276" i="18"/>
  <c r="S276" i="18"/>
  <c r="R276" i="18"/>
  <c r="Q276" i="18"/>
  <c r="O276" i="18"/>
  <c r="N276" i="18"/>
  <c r="M276" i="18"/>
  <c r="L276" i="18"/>
  <c r="K276" i="18"/>
  <c r="J276" i="18"/>
  <c r="H276" i="18"/>
  <c r="F276" i="18"/>
  <c r="E276" i="18"/>
  <c r="C276" i="18"/>
  <c r="C292" i="18" s="1"/>
  <c r="U275" i="18"/>
  <c r="S275" i="18"/>
  <c r="Q275" i="18"/>
  <c r="O275" i="18"/>
  <c r="M275" i="18"/>
  <c r="K275" i="18"/>
  <c r="J275" i="18"/>
  <c r="H275" i="18"/>
  <c r="F275" i="18"/>
  <c r="X309" i="18" s="1"/>
  <c r="E275" i="18"/>
  <c r="C275" i="18"/>
  <c r="U274" i="18"/>
  <c r="S274" i="18"/>
  <c r="Q274" i="18"/>
  <c r="O274" i="18"/>
  <c r="N274" i="18"/>
  <c r="M274" i="18"/>
  <c r="K274" i="18"/>
  <c r="H274" i="18"/>
  <c r="T274" i="18" s="1"/>
  <c r="F274" i="18"/>
  <c r="L274" i="18" s="1"/>
  <c r="E274" i="18"/>
  <c r="C274" i="18"/>
  <c r="U273" i="18"/>
  <c r="T273" i="18"/>
  <c r="S273" i="18"/>
  <c r="Q273" i="18"/>
  <c r="O273" i="18"/>
  <c r="N273" i="18"/>
  <c r="M273" i="18"/>
  <c r="L273" i="18"/>
  <c r="K273" i="18"/>
  <c r="H273" i="18"/>
  <c r="F273" i="18"/>
  <c r="D289" i="18" s="1"/>
  <c r="E273" i="18"/>
  <c r="C273" i="18"/>
  <c r="C289" i="18" s="1"/>
  <c r="U272" i="18"/>
  <c r="S272" i="18"/>
  <c r="R272" i="18"/>
  <c r="Q272" i="18"/>
  <c r="O272" i="18"/>
  <c r="N272" i="18"/>
  <c r="M272" i="18"/>
  <c r="L272" i="18"/>
  <c r="K272" i="18"/>
  <c r="J272" i="18"/>
  <c r="H272" i="18"/>
  <c r="E288" i="18" s="1"/>
  <c r="F272" i="18"/>
  <c r="E272" i="18"/>
  <c r="C272" i="18"/>
  <c r="P272" i="18" s="1"/>
  <c r="U271" i="18"/>
  <c r="S271" i="18"/>
  <c r="O271" i="18"/>
  <c r="M271" i="18"/>
  <c r="L271" i="18"/>
  <c r="H271" i="18"/>
  <c r="F271" i="18"/>
  <c r="Q270" i="18"/>
  <c r="K270" i="18"/>
  <c r="J270" i="18"/>
  <c r="C270" i="18"/>
  <c r="U269" i="18"/>
  <c r="S269" i="18"/>
  <c r="Q269" i="18"/>
  <c r="O269" i="18"/>
  <c r="M269" i="18"/>
  <c r="L269" i="18"/>
  <c r="K269" i="18"/>
  <c r="H269" i="18"/>
  <c r="E285" i="18" s="1"/>
  <c r="F269" i="18"/>
  <c r="R269" i="18" s="1"/>
  <c r="C269" i="18"/>
  <c r="J269" i="18" s="1"/>
  <c r="O268" i="18"/>
  <c r="M268" i="18"/>
  <c r="K268" i="18"/>
  <c r="J268" i="18"/>
  <c r="H268" i="18"/>
  <c r="F268" i="18"/>
  <c r="D284" i="18" s="1"/>
  <c r="C268" i="18"/>
  <c r="E172" i="18"/>
  <c r="F168" i="18"/>
  <c r="E168" i="18"/>
  <c r="N167" i="18"/>
  <c r="G167" i="18"/>
  <c r="F167" i="18"/>
  <c r="H166" i="18"/>
  <c r="G166" i="18"/>
  <c r="I165" i="18"/>
  <c r="H165" i="18"/>
  <c r="Z164" i="18"/>
  <c r="I164" i="18"/>
  <c r="C163" i="18"/>
  <c r="K162" i="18"/>
  <c r="D162" i="18"/>
  <c r="C162" i="18"/>
  <c r="E161" i="18"/>
  <c r="D161" i="18"/>
  <c r="F160" i="18"/>
  <c r="E160" i="18"/>
  <c r="G159" i="18"/>
  <c r="F159" i="18"/>
  <c r="H158" i="18"/>
  <c r="G158" i="18"/>
  <c r="I157" i="18"/>
  <c r="K156" i="18"/>
  <c r="G155" i="18"/>
  <c r="F155" i="18"/>
  <c r="O154" i="18"/>
  <c r="H154" i="18"/>
  <c r="G154" i="18"/>
  <c r="E148" i="18"/>
  <c r="E147" i="18"/>
  <c r="D147" i="18"/>
  <c r="C145" i="18"/>
  <c r="E144" i="18"/>
  <c r="D142" i="18"/>
  <c r="C142" i="18"/>
  <c r="E140" i="18"/>
  <c r="E139" i="18"/>
  <c r="D139" i="18"/>
  <c r="E135" i="18"/>
  <c r="Z130" i="18"/>
  <c r="Y130" i="18"/>
  <c r="W130" i="18"/>
  <c r="R130" i="18"/>
  <c r="Q130" i="18"/>
  <c r="M130" i="18"/>
  <c r="J130" i="18"/>
  <c r="I130" i="18"/>
  <c r="H130" i="18"/>
  <c r="N130" i="18" s="1"/>
  <c r="G130" i="18"/>
  <c r="G168" i="18" s="1"/>
  <c r="F130" i="18"/>
  <c r="D148" i="18" s="1"/>
  <c r="E130" i="18"/>
  <c r="X130" i="18" s="1"/>
  <c r="D130" i="18"/>
  <c r="D168" i="18" s="1"/>
  <c r="C130" i="18"/>
  <c r="P130" i="18" s="1"/>
  <c r="AA129" i="18"/>
  <c r="Z129" i="18"/>
  <c r="X129" i="18"/>
  <c r="S129" i="18"/>
  <c r="R129" i="18"/>
  <c r="N129" i="18"/>
  <c r="K129" i="18"/>
  <c r="J129" i="18"/>
  <c r="I129" i="18"/>
  <c r="O129" i="18" s="1"/>
  <c r="H129" i="18"/>
  <c r="H167" i="18" s="1"/>
  <c r="G129" i="18"/>
  <c r="M129" i="18" s="1"/>
  <c r="F129" i="18"/>
  <c r="Y129" i="18" s="1"/>
  <c r="E129" i="18"/>
  <c r="E167" i="18" s="1"/>
  <c r="D129" i="18"/>
  <c r="C129" i="18"/>
  <c r="AA128" i="18"/>
  <c r="Y128" i="18"/>
  <c r="T128" i="18"/>
  <c r="S128" i="18"/>
  <c r="O128" i="18"/>
  <c r="L128" i="18"/>
  <c r="I128" i="18"/>
  <c r="I166" i="18" s="1"/>
  <c r="O166" i="18" s="1"/>
  <c r="H128" i="18"/>
  <c r="E146" i="18" s="1"/>
  <c r="G128" i="18"/>
  <c r="Z128" i="18" s="1"/>
  <c r="F128" i="18"/>
  <c r="F166" i="18" s="1"/>
  <c r="E128" i="18"/>
  <c r="E166" i="18" s="1"/>
  <c r="E204" i="18" s="1"/>
  <c r="D128" i="18"/>
  <c r="C128" i="18"/>
  <c r="Z127" i="18"/>
  <c r="U127" i="18"/>
  <c r="T127" i="18"/>
  <c r="P127" i="18"/>
  <c r="M127" i="18"/>
  <c r="L127" i="18"/>
  <c r="J127" i="18"/>
  <c r="I127" i="18"/>
  <c r="O127" i="18" s="1"/>
  <c r="H127" i="18"/>
  <c r="AA127" i="18" s="1"/>
  <c r="G127" i="18"/>
  <c r="G165" i="18" s="1"/>
  <c r="F127" i="18"/>
  <c r="F165" i="18" s="1"/>
  <c r="E127" i="18"/>
  <c r="D127" i="18"/>
  <c r="C127" i="18"/>
  <c r="C165" i="18" s="1"/>
  <c r="AA126" i="18"/>
  <c r="V126" i="18"/>
  <c r="U126" i="18"/>
  <c r="Q126" i="18"/>
  <c r="N126" i="18"/>
  <c r="M126" i="18"/>
  <c r="K126" i="18"/>
  <c r="I126" i="18"/>
  <c r="O126" i="18" s="1"/>
  <c r="H126" i="18"/>
  <c r="H164" i="18" s="1"/>
  <c r="G126" i="18"/>
  <c r="G164" i="18" s="1"/>
  <c r="F126" i="18"/>
  <c r="E126" i="18"/>
  <c r="D126" i="18"/>
  <c r="D164" i="18" s="1"/>
  <c r="C126" i="18"/>
  <c r="C144" i="18" s="1"/>
  <c r="W125" i="18"/>
  <c r="V125" i="18"/>
  <c r="O125" i="18"/>
  <c r="N125" i="18"/>
  <c r="J125" i="18"/>
  <c r="I125" i="18"/>
  <c r="I163" i="18" s="1"/>
  <c r="H125" i="18"/>
  <c r="H163" i="18" s="1"/>
  <c r="AA163" i="18" s="1"/>
  <c r="G125" i="18"/>
  <c r="F125" i="18"/>
  <c r="E125" i="18"/>
  <c r="E163" i="18" s="1"/>
  <c r="D125" i="18"/>
  <c r="K125" i="18" s="1"/>
  <c r="C125" i="18"/>
  <c r="C143" i="18" s="1"/>
  <c r="X124" i="18"/>
  <c r="W124" i="18"/>
  <c r="P124" i="18"/>
  <c r="O124" i="18"/>
  <c r="K124" i="18"/>
  <c r="I124" i="18"/>
  <c r="I162" i="18" s="1"/>
  <c r="H124" i="18"/>
  <c r="G124" i="18"/>
  <c r="F124" i="18"/>
  <c r="L124" i="18" s="1"/>
  <c r="E124" i="18"/>
  <c r="E162" i="18" s="1"/>
  <c r="D124" i="18"/>
  <c r="Q124" i="18" s="1"/>
  <c r="C124" i="18"/>
  <c r="V124" i="18" s="1"/>
  <c r="Y123" i="18"/>
  <c r="X123" i="18"/>
  <c r="V123" i="18"/>
  <c r="Q123" i="18"/>
  <c r="P123" i="18"/>
  <c r="L123" i="18"/>
  <c r="J123" i="18"/>
  <c r="I123" i="18"/>
  <c r="H123" i="18"/>
  <c r="G123" i="18"/>
  <c r="M123" i="18" s="1"/>
  <c r="F123" i="18"/>
  <c r="D141" i="18" s="1"/>
  <c r="E123" i="18"/>
  <c r="D123" i="18"/>
  <c r="W123" i="18" s="1"/>
  <c r="C123" i="18"/>
  <c r="C161" i="18" s="1"/>
  <c r="Z122" i="18"/>
  <c r="Y122" i="18"/>
  <c r="W122" i="18"/>
  <c r="R122" i="18"/>
  <c r="Q122" i="18"/>
  <c r="M122" i="18"/>
  <c r="J122" i="18"/>
  <c r="I122" i="18"/>
  <c r="H122" i="18"/>
  <c r="N122" i="18" s="1"/>
  <c r="G122" i="18"/>
  <c r="G160" i="18" s="1"/>
  <c r="F122" i="18"/>
  <c r="D140" i="18" s="1"/>
  <c r="E122" i="18"/>
  <c r="X122" i="18" s="1"/>
  <c r="D122" i="18"/>
  <c r="D160" i="18" s="1"/>
  <c r="C122" i="18"/>
  <c r="AA121" i="18"/>
  <c r="Z121" i="18"/>
  <c r="X121" i="18"/>
  <c r="S121" i="18"/>
  <c r="R121" i="18"/>
  <c r="N121" i="18"/>
  <c r="K121" i="18"/>
  <c r="I121" i="18"/>
  <c r="O121" i="18" s="1"/>
  <c r="H121" i="18"/>
  <c r="H159" i="18" s="1"/>
  <c r="G121" i="18"/>
  <c r="M121" i="18" s="1"/>
  <c r="F121" i="18"/>
  <c r="Y121" i="18" s="1"/>
  <c r="E121" i="18"/>
  <c r="E159" i="18" s="1"/>
  <c r="D121" i="18"/>
  <c r="Q121" i="18" s="1"/>
  <c r="C121" i="18"/>
  <c r="AA120" i="18"/>
  <c r="Y120" i="18"/>
  <c r="T120" i="18"/>
  <c r="S120" i="18"/>
  <c r="O120" i="18"/>
  <c r="L120" i="18"/>
  <c r="K120" i="18"/>
  <c r="I120" i="18"/>
  <c r="I158" i="18" s="1"/>
  <c r="O158" i="18" s="1"/>
  <c r="H120" i="18"/>
  <c r="E138" i="18" s="1"/>
  <c r="G120" i="18"/>
  <c r="Z120" i="18" s="1"/>
  <c r="F120" i="18"/>
  <c r="F158" i="18" s="1"/>
  <c r="E120" i="18"/>
  <c r="E158" i="18" s="1"/>
  <c r="E196" i="18" s="1"/>
  <c r="D120" i="18"/>
  <c r="C120" i="18"/>
  <c r="Z119" i="18"/>
  <c r="R119" i="18"/>
  <c r="O119" i="18"/>
  <c r="M119" i="18"/>
  <c r="I119" i="18"/>
  <c r="U119" i="18" s="1"/>
  <c r="H119" i="18"/>
  <c r="H157" i="18" s="1"/>
  <c r="G119" i="18"/>
  <c r="G157" i="18" s="1"/>
  <c r="F119" i="18"/>
  <c r="W118" i="18"/>
  <c r="Q118" i="18"/>
  <c r="K118" i="18"/>
  <c r="D118" i="18"/>
  <c r="D156" i="18" s="1"/>
  <c r="C118" i="18"/>
  <c r="C136" i="18" s="1"/>
  <c r="AA117" i="18"/>
  <c r="V117" i="18"/>
  <c r="S117" i="18"/>
  <c r="R117" i="18"/>
  <c r="N117" i="18"/>
  <c r="K117" i="18"/>
  <c r="J117" i="18"/>
  <c r="I117" i="18"/>
  <c r="O117" i="18" s="1"/>
  <c r="H117" i="18"/>
  <c r="H155" i="18" s="1"/>
  <c r="G117" i="18"/>
  <c r="Z117" i="18" s="1"/>
  <c r="F117" i="18"/>
  <c r="D135" i="18" s="1"/>
  <c r="D117" i="18"/>
  <c r="D155" i="18" s="1"/>
  <c r="C117" i="18"/>
  <c r="C155" i="18" s="1"/>
  <c r="AA116" i="18"/>
  <c r="Z116" i="18"/>
  <c r="W116" i="18"/>
  <c r="O116" i="18"/>
  <c r="L116" i="18"/>
  <c r="K116" i="18"/>
  <c r="I116" i="18"/>
  <c r="I154" i="18" s="1"/>
  <c r="I192" i="18" s="1"/>
  <c r="H116" i="18"/>
  <c r="E134" i="18" s="1"/>
  <c r="G116" i="18"/>
  <c r="M116" i="18" s="1"/>
  <c r="F116" i="18"/>
  <c r="F154" i="18" s="1"/>
  <c r="D172" i="18" s="1"/>
  <c r="D116" i="18"/>
  <c r="D154" i="18" s="1"/>
  <c r="C116" i="18"/>
  <c r="E110" i="18"/>
  <c r="D110" i="18"/>
  <c r="C110" i="18"/>
  <c r="E109" i="18"/>
  <c r="D109" i="18"/>
  <c r="C109" i="18"/>
  <c r="E108" i="18"/>
  <c r="D108" i="18"/>
  <c r="C108" i="18"/>
  <c r="E107" i="18"/>
  <c r="D107" i="18"/>
  <c r="C107" i="18"/>
  <c r="E106" i="18"/>
  <c r="D106" i="18"/>
  <c r="C106" i="18"/>
  <c r="E105" i="18"/>
  <c r="D105" i="18"/>
  <c r="C105" i="18"/>
  <c r="E104" i="18"/>
  <c r="D104" i="18"/>
  <c r="C104" i="18"/>
  <c r="E103" i="18"/>
  <c r="D103" i="18"/>
  <c r="C103" i="18"/>
  <c r="E102" i="18"/>
  <c r="D102" i="18"/>
  <c r="C102" i="18"/>
  <c r="E101" i="18"/>
  <c r="D101" i="18"/>
  <c r="C101" i="18"/>
  <c r="E100" i="18"/>
  <c r="D100" i="18"/>
  <c r="C100" i="18"/>
  <c r="E99" i="18"/>
  <c r="D99" i="18"/>
  <c r="C98" i="18"/>
  <c r="E97" i="18"/>
  <c r="D97" i="18"/>
  <c r="C97" i="18"/>
  <c r="E96" i="18"/>
  <c r="D96" i="18"/>
  <c r="C96" i="18"/>
  <c r="AA92" i="18"/>
  <c r="Z92" i="18"/>
  <c r="Y92" i="18"/>
  <c r="X92" i="18"/>
  <c r="W92" i="18"/>
  <c r="V92" i="18"/>
  <c r="U92" i="18"/>
  <c r="T92" i="18"/>
  <c r="S92" i="18"/>
  <c r="R92" i="18"/>
  <c r="Q92" i="18"/>
  <c r="P92" i="18"/>
  <c r="O92" i="18"/>
  <c r="N92" i="18"/>
  <c r="M92" i="18"/>
  <c r="L92" i="18"/>
  <c r="K92" i="18"/>
  <c r="J92" i="18"/>
  <c r="AA91" i="18"/>
  <c r="Z91" i="18"/>
  <c r="Y91" i="18"/>
  <c r="X91" i="18"/>
  <c r="W91" i="18"/>
  <c r="V91" i="18"/>
  <c r="U91" i="18"/>
  <c r="T91" i="18"/>
  <c r="S91" i="18"/>
  <c r="R91" i="18"/>
  <c r="Q91" i="18"/>
  <c r="P91" i="18"/>
  <c r="O91" i="18"/>
  <c r="N91" i="18"/>
  <c r="M91" i="18"/>
  <c r="L91" i="18"/>
  <c r="K91" i="18"/>
  <c r="J91" i="18"/>
  <c r="AA90" i="18"/>
  <c r="Z90" i="18"/>
  <c r="Y90" i="18"/>
  <c r="X90" i="18"/>
  <c r="W90" i="18"/>
  <c r="V90" i="18"/>
  <c r="U90" i="18"/>
  <c r="T90" i="18"/>
  <c r="S90" i="18"/>
  <c r="R90" i="18"/>
  <c r="Q90" i="18"/>
  <c r="P90" i="18"/>
  <c r="O90" i="18"/>
  <c r="N90" i="18"/>
  <c r="M90" i="18"/>
  <c r="L90" i="18"/>
  <c r="K90" i="18"/>
  <c r="J90" i="18"/>
  <c r="AA89" i="18"/>
  <c r="Z89" i="18"/>
  <c r="Y89" i="18"/>
  <c r="X89" i="18"/>
  <c r="W89" i="18"/>
  <c r="V89" i="18"/>
  <c r="U89" i="18"/>
  <c r="T89" i="18"/>
  <c r="S89" i="18"/>
  <c r="R89" i="18"/>
  <c r="Q89" i="18"/>
  <c r="P89" i="18"/>
  <c r="O89" i="18"/>
  <c r="N89" i="18"/>
  <c r="M89" i="18"/>
  <c r="L89" i="18"/>
  <c r="K89" i="18"/>
  <c r="J89" i="18"/>
  <c r="AA88" i="18"/>
  <c r="Z88" i="18"/>
  <c r="Y88" i="18"/>
  <c r="X88" i="18"/>
  <c r="W88" i="18"/>
  <c r="V88" i="18"/>
  <c r="U88" i="18"/>
  <c r="T88" i="18"/>
  <c r="S88" i="18"/>
  <c r="R88" i="18"/>
  <c r="Q88" i="18"/>
  <c r="P88" i="18"/>
  <c r="O88" i="18"/>
  <c r="N88" i="18"/>
  <c r="M88" i="18"/>
  <c r="L88" i="18"/>
  <c r="K88" i="18"/>
  <c r="J88" i="18"/>
  <c r="AA87" i="18"/>
  <c r="Z87" i="18"/>
  <c r="Y87" i="18"/>
  <c r="X87" i="18"/>
  <c r="W87" i="18"/>
  <c r="V87" i="18"/>
  <c r="U87" i="18"/>
  <c r="T87" i="18"/>
  <c r="S87" i="18"/>
  <c r="R87" i="18"/>
  <c r="Q87" i="18"/>
  <c r="P87" i="18"/>
  <c r="O87" i="18"/>
  <c r="N87" i="18"/>
  <c r="M87" i="18"/>
  <c r="L87" i="18"/>
  <c r="K87" i="18"/>
  <c r="J87" i="18"/>
  <c r="AA86" i="18"/>
  <c r="Z86" i="18"/>
  <c r="Y86" i="18"/>
  <c r="X86" i="18"/>
  <c r="W86" i="18"/>
  <c r="V86" i="18"/>
  <c r="U86" i="18"/>
  <c r="T86" i="18"/>
  <c r="S86" i="18"/>
  <c r="R86" i="18"/>
  <c r="Q86" i="18"/>
  <c r="P86" i="18"/>
  <c r="O86" i="18"/>
  <c r="N86" i="18"/>
  <c r="M86" i="18"/>
  <c r="L86" i="18"/>
  <c r="K86" i="18"/>
  <c r="J86" i="18"/>
  <c r="AA85" i="18"/>
  <c r="Z85" i="18"/>
  <c r="Y85" i="18"/>
  <c r="X85" i="18"/>
  <c r="W85" i="18"/>
  <c r="V85" i="18"/>
  <c r="U85" i="18"/>
  <c r="T85" i="18"/>
  <c r="S85" i="18"/>
  <c r="R85" i="18"/>
  <c r="Q85" i="18"/>
  <c r="P85" i="18"/>
  <c r="O85" i="18"/>
  <c r="N85" i="18"/>
  <c r="M85" i="18"/>
  <c r="L85" i="18"/>
  <c r="K85" i="18"/>
  <c r="J85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AA83" i="18"/>
  <c r="Z83" i="18"/>
  <c r="Y83" i="18"/>
  <c r="X83" i="18"/>
  <c r="W83" i="18"/>
  <c r="V83" i="18"/>
  <c r="U83" i="18"/>
  <c r="T83" i="18"/>
  <c r="S83" i="18"/>
  <c r="R83" i="18"/>
  <c r="Q83" i="18"/>
  <c r="P83" i="18"/>
  <c r="O83" i="18"/>
  <c r="N83" i="18"/>
  <c r="M83" i="18"/>
  <c r="L83" i="18"/>
  <c r="K83" i="18"/>
  <c r="J83" i="18"/>
  <c r="AA82" i="18"/>
  <c r="Z82" i="18"/>
  <c r="Y82" i="18"/>
  <c r="X82" i="18"/>
  <c r="W82" i="18"/>
  <c r="V82" i="18"/>
  <c r="U82" i="18"/>
  <c r="T82" i="18"/>
  <c r="S82" i="18"/>
  <c r="R82" i="18"/>
  <c r="Q82" i="18"/>
  <c r="P82" i="18"/>
  <c r="O82" i="18"/>
  <c r="N82" i="18"/>
  <c r="M82" i="18"/>
  <c r="L82" i="18"/>
  <c r="K82" i="18"/>
  <c r="J82" i="18"/>
  <c r="AA81" i="18"/>
  <c r="Z81" i="18"/>
  <c r="Y81" i="18"/>
  <c r="X81" i="18"/>
  <c r="U81" i="18"/>
  <c r="T81" i="18"/>
  <c r="S81" i="18"/>
  <c r="R81" i="18"/>
  <c r="O81" i="18"/>
  <c r="N81" i="18"/>
  <c r="M81" i="18"/>
  <c r="L81" i="18"/>
  <c r="W80" i="18"/>
  <c r="V80" i="18"/>
  <c r="Q80" i="18"/>
  <c r="P80" i="18"/>
  <c r="K80" i="18"/>
  <c r="J80" i="18"/>
  <c r="AA79" i="18"/>
  <c r="Z79" i="18"/>
  <c r="Y79" i="18"/>
  <c r="X79" i="18"/>
  <c r="W79" i="18"/>
  <c r="V79" i="18"/>
  <c r="U79" i="18"/>
  <c r="T79" i="18"/>
  <c r="S79" i="18"/>
  <c r="R79" i="18"/>
  <c r="Q79" i="18"/>
  <c r="P79" i="18"/>
  <c r="O79" i="18"/>
  <c r="N79" i="18"/>
  <c r="M79" i="18"/>
  <c r="L79" i="18"/>
  <c r="K79" i="18"/>
  <c r="J79" i="18"/>
  <c r="AA78" i="18"/>
  <c r="Z78" i="18"/>
  <c r="Y78" i="18"/>
  <c r="X78" i="18"/>
  <c r="W78" i="18"/>
  <c r="V78" i="18"/>
  <c r="O78" i="18"/>
  <c r="N78" i="18"/>
  <c r="M78" i="18"/>
  <c r="L78" i="18"/>
  <c r="K78" i="18"/>
  <c r="J78" i="18"/>
  <c r="K42" i="18"/>
  <c r="G42" i="18"/>
  <c r="I42" i="18" s="1"/>
  <c r="O42" i="18" s="1"/>
  <c r="F42" i="18"/>
  <c r="D59" i="18" s="1"/>
  <c r="D42" i="18"/>
  <c r="D43" i="18" s="1"/>
  <c r="C42" i="18"/>
  <c r="C59" i="18" s="1"/>
  <c r="E265" i="17"/>
  <c r="E264" i="17"/>
  <c r="E263" i="17"/>
  <c r="E262" i="17"/>
  <c r="E247" i="17"/>
  <c r="I247" i="17" s="1"/>
  <c r="E240" i="17"/>
  <c r="E239" i="17"/>
  <c r="E238" i="17"/>
  <c r="E237" i="17"/>
  <c r="E234" i="17"/>
  <c r="C228" i="17"/>
  <c r="C240" i="17" s="1"/>
  <c r="C225" i="17"/>
  <c r="C237" i="17" s="1"/>
  <c r="H223" i="17"/>
  <c r="C223" i="17"/>
  <c r="C248" i="17" s="1"/>
  <c r="E222" i="17"/>
  <c r="I222" i="17" s="1"/>
  <c r="E221" i="17"/>
  <c r="E233" i="17" s="1"/>
  <c r="C221" i="17"/>
  <c r="C233" i="17" s="1"/>
  <c r="C220" i="17"/>
  <c r="C245" i="17" s="1"/>
  <c r="E215" i="17"/>
  <c r="E214" i="17"/>
  <c r="C214" i="17"/>
  <c r="E213" i="17"/>
  <c r="E212" i="17"/>
  <c r="C212" i="17"/>
  <c r="E210" i="17"/>
  <c r="C210" i="17"/>
  <c r="E209" i="17"/>
  <c r="C208" i="17"/>
  <c r="H203" i="17"/>
  <c r="F203" i="17"/>
  <c r="C203" i="17"/>
  <c r="C215" i="17" s="1"/>
  <c r="C202" i="17"/>
  <c r="C227" i="17" s="1"/>
  <c r="C201" i="17"/>
  <c r="C213" i="17" s="1"/>
  <c r="H200" i="17"/>
  <c r="C200" i="17"/>
  <c r="E199" i="17"/>
  <c r="I199" i="17" s="1"/>
  <c r="C199" i="17"/>
  <c r="F200" i="17" s="1"/>
  <c r="I198" i="17"/>
  <c r="H198" i="17"/>
  <c r="E198" i="17"/>
  <c r="E223" i="17" s="1"/>
  <c r="C198" i="17"/>
  <c r="I197" i="17"/>
  <c r="H197" i="17"/>
  <c r="E197" i="17"/>
  <c r="C197" i="17"/>
  <c r="C222" i="17" s="1"/>
  <c r="G196" i="17"/>
  <c r="F196" i="17"/>
  <c r="E196" i="17"/>
  <c r="G197" i="17" s="1"/>
  <c r="C196" i="17"/>
  <c r="H196" i="17" s="1"/>
  <c r="H195" i="17"/>
  <c r="E195" i="17"/>
  <c r="E220" i="17" s="1"/>
  <c r="C195" i="17"/>
  <c r="C207" i="17" s="1"/>
  <c r="E190" i="17"/>
  <c r="C190" i="17"/>
  <c r="E189" i="17"/>
  <c r="C189" i="17"/>
  <c r="E188" i="17"/>
  <c r="C188" i="17"/>
  <c r="E187" i="17"/>
  <c r="C187" i="17"/>
  <c r="E186" i="17"/>
  <c r="C186" i="17"/>
  <c r="E185" i="17"/>
  <c r="C185" i="17"/>
  <c r="E184" i="17"/>
  <c r="C184" i="17"/>
  <c r="E183" i="17"/>
  <c r="C183" i="17"/>
  <c r="E182" i="17"/>
  <c r="C182" i="17"/>
  <c r="F178" i="17"/>
  <c r="F177" i="17"/>
  <c r="F176" i="17"/>
  <c r="F175" i="17"/>
  <c r="G174" i="17"/>
  <c r="F174" i="17"/>
  <c r="G173" i="17"/>
  <c r="F173" i="17"/>
  <c r="G172" i="17"/>
  <c r="F172" i="17"/>
  <c r="G171" i="17"/>
  <c r="F171" i="17"/>
  <c r="C114" i="17"/>
  <c r="H114" i="17" s="1"/>
  <c r="C110" i="17"/>
  <c r="H110" i="17" s="1"/>
  <c r="E107" i="17"/>
  <c r="E123" i="17" s="1"/>
  <c r="C96" i="17"/>
  <c r="C92" i="17"/>
  <c r="I83" i="17"/>
  <c r="E83" i="17"/>
  <c r="E99" i="17" s="1"/>
  <c r="E81" i="17"/>
  <c r="I81" i="17" s="1"/>
  <c r="C81" i="17"/>
  <c r="H81" i="17" s="1"/>
  <c r="C80" i="17"/>
  <c r="H80" i="17" s="1"/>
  <c r="I79" i="17"/>
  <c r="E79" i="17"/>
  <c r="E95" i="17" s="1"/>
  <c r="E77" i="17"/>
  <c r="I77" i="17" s="1"/>
  <c r="C77" i="17"/>
  <c r="H77" i="17" s="1"/>
  <c r="C76" i="17"/>
  <c r="F77" i="17" s="1"/>
  <c r="I75" i="17"/>
  <c r="E75" i="17"/>
  <c r="E91" i="17" s="1"/>
  <c r="E74" i="17"/>
  <c r="E90" i="17" s="1"/>
  <c r="C72" i="17"/>
  <c r="E64" i="17"/>
  <c r="C64" i="17"/>
  <c r="E60" i="17"/>
  <c r="C60" i="17"/>
  <c r="C55" i="17"/>
  <c r="E50" i="17"/>
  <c r="I50" i="17" s="1"/>
  <c r="C50" i="17"/>
  <c r="H50" i="17" s="1"/>
  <c r="I49" i="17"/>
  <c r="H49" i="17"/>
  <c r="E49" i="17"/>
  <c r="E82" i="17" s="1"/>
  <c r="C49" i="17"/>
  <c r="C82" i="17" s="1"/>
  <c r="H48" i="17"/>
  <c r="E48" i="17"/>
  <c r="I48" i="17" s="1"/>
  <c r="C48" i="17"/>
  <c r="E47" i="17"/>
  <c r="E63" i="17" s="1"/>
  <c r="C47" i="17"/>
  <c r="F48" i="17" s="1"/>
  <c r="I46" i="17"/>
  <c r="E46" i="17"/>
  <c r="E62" i="17" s="1"/>
  <c r="C46" i="17"/>
  <c r="H46" i="17" s="1"/>
  <c r="I45" i="17"/>
  <c r="H45" i="17"/>
  <c r="E45" i="17"/>
  <c r="E78" i="17" s="1"/>
  <c r="C45" i="17"/>
  <c r="C78" i="17" s="1"/>
  <c r="H44" i="17"/>
  <c r="E44" i="17"/>
  <c r="I44" i="17" s="1"/>
  <c r="C44" i="17"/>
  <c r="E43" i="17"/>
  <c r="E59" i="17" s="1"/>
  <c r="C43" i="17"/>
  <c r="F44" i="17" s="1"/>
  <c r="G42" i="17"/>
  <c r="E42" i="17"/>
  <c r="I42" i="17" s="1"/>
  <c r="C42" i="17"/>
  <c r="F43" i="17" s="1"/>
  <c r="I41" i="17"/>
  <c r="E41" i="17"/>
  <c r="E57" i="17" s="1"/>
  <c r="C41" i="17"/>
  <c r="H41" i="17" s="1"/>
  <c r="C40" i="17"/>
  <c r="C56" i="17" s="1"/>
  <c r="H39" i="17"/>
  <c r="C39" i="17"/>
  <c r="C38" i="17"/>
  <c r="C54" i="17" s="1"/>
  <c r="G17" i="17"/>
  <c r="F17" i="17"/>
  <c r="G16" i="17"/>
  <c r="F16" i="17"/>
  <c r="G15" i="17"/>
  <c r="F15" i="17"/>
  <c r="G14" i="17"/>
  <c r="F14" i="17"/>
  <c r="G13" i="17"/>
  <c r="F13" i="17"/>
  <c r="G12" i="17"/>
  <c r="F12" i="17"/>
  <c r="G11" i="17"/>
  <c r="F11" i="17"/>
  <c r="G10" i="17"/>
  <c r="F10" i="17"/>
  <c r="G9" i="17"/>
  <c r="F9" i="17"/>
  <c r="F8" i="17"/>
  <c r="F7" i="17"/>
  <c r="F6" i="17"/>
  <c r="BB4" i="10"/>
  <c r="AY4" i="10" s="1"/>
  <c r="AP4" i="10"/>
  <c r="BA4" i="10" s="1"/>
  <c r="AO4" i="10"/>
  <c r="AZ4" i="10" s="1"/>
  <c r="H361" i="13"/>
  <c r="S361" i="13" s="1"/>
  <c r="G361" i="13"/>
  <c r="R361" i="13" s="1"/>
  <c r="R360" i="13"/>
  <c r="H360" i="13"/>
  <c r="S360" i="13" s="1"/>
  <c r="G360" i="13"/>
  <c r="H359" i="13"/>
  <c r="S359" i="13" s="1"/>
  <c r="G359" i="13"/>
  <c r="R359" i="13" s="1"/>
  <c r="F359" i="13"/>
  <c r="Q359" i="13" s="1"/>
  <c r="R358" i="13"/>
  <c r="H358" i="13"/>
  <c r="S358" i="13" s="1"/>
  <c r="G358" i="13"/>
  <c r="F358" i="13"/>
  <c r="Q358" i="13" s="1"/>
  <c r="R357" i="13"/>
  <c r="H357" i="13"/>
  <c r="S357" i="13" s="1"/>
  <c r="G357" i="13"/>
  <c r="F357" i="13"/>
  <c r="Q357" i="13" s="1"/>
  <c r="H356" i="13"/>
  <c r="S356" i="13" s="1"/>
  <c r="G356" i="13"/>
  <c r="R356" i="13" s="1"/>
  <c r="F356" i="13"/>
  <c r="Q356" i="13" s="1"/>
  <c r="H355" i="13"/>
  <c r="S355" i="13" s="1"/>
  <c r="G355" i="13"/>
  <c r="R355" i="13" s="1"/>
  <c r="F355" i="13"/>
  <c r="Q355" i="13" s="1"/>
  <c r="R354" i="13"/>
  <c r="H354" i="13"/>
  <c r="S354" i="13" s="1"/>
  <c r="G354" i="13"/>
  <c r="F354" i="13"/>
  <c r="Q354" i="13" s="1"/>
  <c r="R353" i="13"/>
  <c r="H353" i="13"/>
  <c r="S353" i="13" s="1"/>
  <c r="G353" i="13"/>
  <c r="F353" i="13"/>
  <c r="Q353" i="13" s="1"/>
  <c r="V350" i="13"/>
  <c r="I350" i="13"/>
  <c r="Y350" i="13" s="1"/>
  <c r="H350" i="13"/>
  <c r="X350" i="13" s="1"/>
  <c r="G350" i="13"/>
  <c r="W350" i="13" s="1"/>
  <c r="F350" i="13"/>
  <c r="E350" i="13"/>
  <c r="U350" i="13" s="1"/>
  <c r="D350" i="13"/>
  <c r="T350" i="13" s="1"/>
  <c r="C350" i="13"/>
  <c r="S350" i="13" s="1"/>
  <c r="B350" i="13"/>
  <c r="R350" i="13" s="1"/>
  <c r="I349" i="13"/>
  <c r="Y349" i="13" s="1"/>
  <c r="H349" i="13"/>
  <c r="X349" i="13" s="1"/>
  <c r="G349" i="13"/>
  <c r="W349" i="13" s="1"/>
  <c r="F349" i="13"/>
  <c r="V349" i="13" s="1"/>
  <c r="E349" i="13"/>
  <c r="U349" i="13" s="1"/>
  <c r="D349" i="13"/>
  <c r="T349" i="13" s="1"/>
  <c r="C349" i="13"/>
  <c r="S349" i="13" s="1"/>
  <c r="B349" i="13"/>
  <c r="R349" i="13" s="1"/>
  <c r="I348" i="13"/>
  <c r="Y348" i="13" s="1"/>
  <c r="H348" i="13"/>
  <c r="X348" i="13" s="1"/>
  <c r="G348" i="13"/>
  <c r="W348" i="13" s="1"/>
  <c r="F348" i="13"/>
  <c r="V348" i="13" s="1"/>
  <c r="E348" i="13"/>
  <c r="U348" i="13" s="1"/>
  <c r="D348" i="13"/>
  <c r="T348" i="13" s="1"/>
  <c r="C348" i="13"/>
  <c r="S348" i="13" s="1"/>
  <c r="B348" i="13"/>
  <c r="R348" i="13" s="1"/>
  <c r="I347" i="13"/>
  <c r="Y347" i="13" s="1"/>
  <c r="H347" i="13"/>
  <c r="X347" i="13" s="1"/>
  <c r="G347" i="13"/>
  <c r="W347" i="13" s="1"/>
  <c r="F347" i="13"/>
  <c r="V347" i="13" s="1"/>
  <c r="E347" i="13"/>
  <c r="U347" i="13" s="1"/>
  <c r="D347" i="13"/>
  <c r="T347" i="13" s="1"/>
  <c r="C347" i="13"/>
  <c r="S347" i="13" s="1"/>
  <c r="B347" i="13"/>
  <c r="R347" i="13" s="1"/>
  <c r="I346" i="13"/>
  <c r="Y346" i="13" s="1"/>
  <c r="H346" i="13"/>
  <c r="X346" i="13" s="1"/>
  <c r="G346" i="13"/>
  <c r="W346" i="13" s="1"/>
  <c r="F346" i="13"/>
  <c r="V346" i="13" s="1"/>
  <c r="E346" i="13"/>
  <c r="U346" i="13" s="1"/>
  <c r="D346" i="13"/>
  <c r="T346" i="13" s="1"/>
  <c r="C346" i="13"/>
  <c r="S346" i="13" s="1"/>
  <c r="B346" i="13"/>
  <c r="R346" i="13" s="1"/>
  <c r="I345" i="13"/>
  <c r="Y345" i="13" s="1"/>
  <c r="H345" i="13"/>
  <c r="X345" i="13" s="1"/>
  <c r="G345" i="13"/>
  <c r="W345" i="13" s="1"/>
  <c r="F345" i="13"/>
  <c r="V345" i="13" s="1"/>
  <c r="E345" i="13"/>
  <c r="U345" i="13" s="1"/>
  <c r="D345" i="13"/>
  <c r="T345" i="13" s="1"/>
  <c r="C345" i="13"/>
  <c r="S345" i="13" s="1"/>
  <c r="B345" i="13"/>
  <c r="R345" i="13" s="1"/>
  <c r="I344" i="13"/>
  <c r="Y344" i="13" s="1"/>
  <c r="H344" i="13"/>
  <c r="X344" i="13" s="1"/>
  <c r="G344" i="13"/>
  <c r="W344" i="13" s="1"/>
  <c r="F344" i="13"/>
  <c r="V344" i="13" s="1"/>
  <c r="E344" i="13"/>
  <c r="U344" i="13" s="1"/>
  <c r="D344" i="13"/>
  <c r="T344" i="13" s="1"/>
  <c r="C344" i="13"/>
  <c r="S344" i="13" s="1"/>
  <c r="B344" i="13"/>
  <c r="R344" i="13" s="1"/>
  <c r="I343" i="13"/>
  <c r="Y343" i="13" s="1"/>
  <c r="H343" i="13"/>
  <c r="X343" i="13" s="1"/>
  <c r="G343" i="13"/>
  <c r="W343" i="13" s="1"/>
  <c r="F343" i="13"/>
  <c r="V343" i="13" s="1"/>
  <c r="E343" i="13"/>
  <c r="U343" i="13" s="1"/>
  <c r="D343" i="13"/>
  <c r="T343" i="13" s="1"/>
  <c r="C343" i="13"/>
  <c r="S343" i="13" s="1"/>
  <c r="B343" i="13"/>
  <c r="R343" i="13" s="1"/>
  <c r="I342" i="13"/>
  <c r="Y342" i="13" s="1"/>
  <c r="H342" i="13"/>
  <c r="X342" i="13" s="1"/>
  <c r="G342" i="13"/>
  <c r="W342" i="13" s="1"/>
  <c r="F342" i="13"/>
  <c r="V342" i="13" s="1"/>
  <c r="E342" i="13"/>
  <c r="U342" i="13" s="1"/>
  <c r="D342" i="13"/>
  <c r="T342" i="13" s="1"/>
  <c r="C342" i="13"/>
  <c r="S342" i="13" s="1"/>
  <c r="B342" i="13"/>
  <c r="R342" i="13" s="1"/>
  <c r="I341" i="13"/>
  <c r="Y341" i="13" s="1"/>
  <c r="H341" i="13"/>
  <c r="X341" i="13" s="1"/>
  <c r="G341" i="13"/>
  <c r="W341" i="13" s="1"/>
  <c r="F341" i="13"/>
  <c r="V341" i="13" s="1"/>
  <c r="E341" i="13"/>
  <c r="U341" i="13" s="1"/>
  <c r="D341" i="13"/>
  <c r="T341" i="13" s="1"/>
  <c r="C341" i="13"/>
  <c r="S341" i="13" s="1"/>
  <c r="B341" i="13"/>
  <c r="R341" i="13" s="1"/>
  <c r="I340" i="13"/>
  <c r="Y340" i="13" s="1"/>
  <c r="H340" i="13"/>
  <c r="X340" i="13" s="1"/>
  <c r="G340" i="13"/>
  <c r="W340" i="13" s="1"/>
  <c r="F340" i="13"/>
  <c r="V340" i="13" s="1"/>
  <c r="E340" i="13"/>
  <c r="U340" i="13" s="1"/>
  <c r="D340" i="13"/>
  <c r="T340" i="13" s="1"/>
  <c r="C340" i="13"/>
  <c r="S340" i="13" s="1"/>
  <c r="B340" i="13"/>
  <c r="R340" i="13" s="1"/>
  <c r="V339" i="13"/>
  <c r="I339" i="13"/>
  <c r="Y339" i="13" s="1"/>
  <c r="H339" i="13"/>
  <c r="X339" i="13" s="1"/>
  <c r="G339" i="13"/>
  <c r="W339" i="13" s="1"/>
  <c r="F339" i="13"/>
  <c r="E339" i="13"/>
  <c r="U339" i="13" s="1"/>
  <c r="D339" i="13"/>
  <c r="T339" i="13" s="1"/>
  <c r="C339" i="13"/>
  <c r="S339" i="13" s="1"/>
  <c r="B339" i="13"/>
  <c r="R339" i="13" s="1"/>
  <c r="I338" i="13"/>
  <c r="Y338" i="13" s="1"/>
  <c r="H338" i="13"/>
  <c r="X338" i="13" s="1"/>
  <c r="G338" i="13"/>
  <c r="W338" i="13" s="1"/>
  <c r="F338" i="13"/>
  <c r="V338" i="13" s="1"/>
  <c r="E338" i="13"/>
  <c r="U338" i="13" s="1"/>
  <c r="D338" i="13"/>
  <c r="T338" i="13" s="1"/>
  <c r="C338" i="13"/>
  <c r="S338" i="13" s="1"/>
  <c r="B338" i="13"/>
  <c r="R338" i="13" s="1"/>
  <c r="H323" i="13"/>
  <c r="G323" i="13"/>
  <c r="H322" i="13"/>
  <c r="G322" i="13"/>
  <c r="H321" i="13"/>
  <c r="G321" i="13"/>
  <c r="R321" i="13" s="1"/>
  <c r="F321" i="13"/>
  <c r="H320" i="13"/>
  <c r="G320" i="13"/>
  <c r="F320" i="13"/>
  <c r="H319" i="13"/>
  <c r="G319" i="13"/>
  <c r="F319" i="13"/>
  <c r="H318" i="13"/>
  <c r="S318" i="13" s="1"/>
  <c r="G318" i="13"/>
  <c r="F318" i="13"/>
  <c r="H317" i="13"/>
  <c r="G317" i="13"/>
  <c r="F317" i="13"/>
  <c r="H316" i="13"/>
  <c r="S316" i="13" s="1"/>
  <c r="G316" i="13"/>
  <c r="F316" i="13"/>
  <c r="H315" i="13"/>
  <c r="G315" i="13"/>
  <c r="F315" i="13"/>
  <c r="Q315" i="13" s="1"/>
  <c r="I312" i="13"/>
  <c r="Y312" i="13" s="1"/>
  <c r="H312" i="13"/>
  <c r="G312" i="13"/>
  <c r="F312" i="13"/>
  <c r="E312" i="13"/>
  <c r="D312" i="13"/>
  <c r="C312" i="13"/>
  <c r="B312" i="13"/>
  <c r="R312" i="13" s="1"/>
  <c r="I311" i="13"/>
  <c r="Y311" i="13" s="1"/>
  <c r="H311" i="13"/>
  <c r="G311" i="13"/>
  <c r="F311" i="13"/>
  <c r="E311" i="13"/>
  <c r="D311" i="13"/>
  <c r="C311" i="13"/>
  <c r="B311" i="13"/>
  <c r="R311" i="13" s="1"/>
  <c r="I310" i="13"/>
  <c r="Y310" i="13" s="1"/>
  <c r="H310" i="13"/>
  <c r="G310" i="13"/>
  <c r="F310" i="13"/>
  <c r="E310" i="13"/>
  <c r="D310" i="13"/>
  <c r="C310" i="13"/>
  <c r="B310" i="13"/>
  <c r="R310" i="13" s="1"/>
  <c r="I309" i="13"/>
  <c r="Y309" i="13" s="1"/>
  <c r="H309" i="13"/>
  <c r="G309" i="13"/>
  <c r="F309" i="13"/>
  <c r="E309" i="13"/>
  <c r="D309" i="13"/>
  <c r="C309" i="13"/>
  <c r="B309" i="13"/>
  <c r="R309" i="13" s="1"/>
  <c r="I308" i="13"/>
  <c r="Y308" i="13" s="1"/>
  <c r="H308" i="13"/>
  <c r="G308" i="13"/>
  <c r="F308" i="13"/>
  <c r="E308" i="13"/>
  <c r="D308" i="13"/>
  <c r="C308" i="13"/>
  <c r="B308" i="13"/>
  <c r="R308" i="13" s="1"/>
  <c r="I307" i="13"/>
  <c r="Y307" i="13" s="1"/>
  <c r="H307" i="13"/>
  <c r="G307" i="13"/>
  <c r="F307" i="13"/>
  <c r="E307" i="13"/>
  <c r="D307" i="13"/>
  <c r="C307" i="13"/>
  <c r="B307" i="13"/>
  <c r="R307" i="13" s="1"/>
  <c r="I306" i="13"/>
  <c r="Y306" i="13" s="1"/>
  <c r="H306" i="13"/>
  <c r="G306" i="13"/>
  <c r="F306" i="13"/>
  <c r="E306" i="13"/>
  <c r="D306" i="13"/>
  <c r="C306" i="13"/>
  <c r="B306" i="13"/>
  <c r="R306" i="13" s="1"/>
  <c r="I305" i="13"/>
  <c r="Y305" i="13" s="1"/>
  <c r="H305" i="13"/>
  <c r="G305" i="13"/>
  <c r="F305" i="13"/>
  <c r="E305" i="13"/>
  <c r="D305" i="13"/>
  <c r="C305" i="13"/>
  <c r="B305" i="13"/>
  <c r="R305" i="13" s="1"/>
  <c r="I304" i="13"/>
  <c r="Y304" i="13" s="1"/>
  <c r="H304" i="13"/>
  <c r="G304" i="13"/>
  <c r="F304" i="13"/>
  <c r="E304" i="13"/>
  <c r="D304" i="13"/>
  <c r="C304" i="13"/>
  <c r="B304" i="13"/>
  <c r="R304" i="13" s="1"/>
  <c r="I303" i="13"/>
  <c r="Y303" i="13" s="1"/>
  <c r="H303" i="13"/>
  <c r="G303" i="13"/>
  <c r="F303" i="13"/>
  <c r="E303" i="13"/>
  <c r="D303" i="13"/>
  <c r="C303" i="13"/>
  <c r="B303" i="13"/>
  <c r="R303" i="13" s="1"/>
  <c r="I302" i="13"/>
  <c r="Y302" i="13" s="1"/>
  <c r="H302" i="13"/>
  <c r="G302" i="13"/>
  <c r="F302" i="13"/>
  <c r="E302" i="13"/>
  <c r="D302" i="13"/>
  <c r="C302" i="13"/>
  <c r="B302" i="13"/>
  <c r="R302" i="13" s="1"/>
  <c r="I301" i="13"/>
  <c r="Y301" i="13" s="1"/>
  <c r="H301" i="13"/>
  <c r="G301" i="13"/>
  <c r="F301" i="13"/>
  <c r="E301" i="13"/>
  <c r="D301" i="13"/>
  <c r="C301" i="13"/>
  <c r="B301" i="13"/>
  <c r="R301" i="13" s="1"/>
  <c r="I300" i="13"/>
  <c r="Y300" i="13" s="1"/>
  <c r="H300" i="13"/>
  <c r="G300" i="13"/>
  <c r="F300" i="13"/>
  <c r="V300" i="13" s="1"/>
  <c r="E300" i="13"/>
  <c r="U300" i="13" s="1"/>
  <c r="D300" i="13"/>
  <c r="C300" i="13"/>
  <c r="B300" i="13"/>
  <c r="R300" i="13" s="1"/>
  <c r="S323" i="13"/>
  <c r="R323" i="13"/>
  <c r="S322" i="13"/>
  <c r="R322" i="13"/>
  <c r="S321" i="13"/>
  <c r="Q321" i="13"/>
  <c r="R320" i="13"/>
  <c r="Q320" i="13"/>
  <c r="S320" i="13"/>
  <c r="S319" i="13"/>
  <c r="R319" i="13"/>
  <c r="Q319" i="13"/>
  <c r="R318" i="13"/>
  <c r="Q318" i="13"/>
  <c r="S317" i="13"/>
  <c r="R317" i="13"/>
  <c r="Q317" i="13"/>
  <c r="R316" i="13"/>
  <c r="Q316" i="13"/>
  <c r="R315" i="13"/>
  <c r="S315" i="13"/>
  <c r="X312" i="13"/>
  <c r="W312" i="13"/>
  <c r="V312" i="13"/>
  <c r="U312" i="13"/>
  <c r="T312" i="13"/>
  <c r="S312" i="13"/>
  <c r="X311" i="13"/>
  <c r="W311" i="13"/>
  <c r="V311" i="13"/>
  <c r="U311" i="13"/>
  <c r="T311" i="13"/>
  <c r="S311" i="13"/>
  <c r="X310" i="13"/>
  <c r="W310" i="13"/>
  <c r="V310" i="13"/>
  <c r="U310" i="13"/>
  <c r="T310" i="13"/>
  <c r="S310" i="13"/>
  <c r="X309" i="13"/>
  <c r="W309" i="13"/>
  <c r="V309" i="13"/>
  <c r="U309" i="13"/>
  <c r="T309" i="13"/>
  <c r="S309" i="13"/>
  <c r="V308" i="13"/>
  <c r="X308" i="13"/>
  <c r="W308" i="13"/>
  <c r="U308" i="13"/>
  <c r="T308" i="13"/>
  <c r="S308" i="13"/>
  <c r="X307" i="13"/>
  <c r="W307" i="13"/>
  <c r="V307" i="13"/>
  <c r="U307" i="13"/>
  <c r="T307" i="13"/>
  <c r="S307" i="13"/>
  <c r="X306" i="13"/>
  <c r="W306" i="13"/>
  <c r="V306" i="13"/>
  <c r="U306" i="13"/>
  <c r="T306" i="13"/>
  <c r="S306" i="13"/>
  <c r="X305" i="13"/>
  <c r="W305" i="13"/>
  <c r="V305" i="13"/>
  <c r="U305" i="13"/>
  <c r="T305" i="13"/>
  <c r="S305" i="13"/>
  <c r="X304" i="13"/>
  <c r="W304" i="13"/>
  <c r="V304" i="13"/>
  <c r="U304" i="13"/>
  <c r="T304" i="13"/>
  <c r="S304" i="13"/>
  <c r="X303" i="13"/>
  <c r="W303" i="13"/>
  <c r="V303" i="13"/>
  <c r="U303" i="13"/>
  <c r="T303" i="13"/>
  <c r="S303" i="13"/>
  <c r="X302" i="13"/>
  <c r="W302" i="13"/>
  <c r="V302" i="13"/>
  <c r="U302" i="13"/>
  <c r="T302" i="13"/>
  <c r="S302" i="13"/>
  <c r="X301" i="13"/>
  <c r="W301" i="13"/>
  <c r="V301" i="13"/>
  <c r="U301" i="13"/>
  <c r="T301" i="13"/>
  <c r="S301" i="13"/>
  <c r="X300" i="13"/>
  <c r="W300" i="13"/>
  <c r="T300" i="13"/>
  <c r="S300" i="13"/>
  <c r="H285" i="13"/>
  <c r="G285" i="13"/>
  <c r="H284" i="13"/>
  <c r="G284" i="13"/>
  <c r="H283" i="13"/>
  <c r="G283" i="13"/>
  <c r="R283" i="13" s="1"/>
  <c r="F283" i="13"/>
  <c r="H282" i="13"/>
  <c r="G282" i="13"/>
  <c r="F282" i="13"/>
  <c r="Q282" i="13" s="1"/>
  <c r="H281" i="13"/>
  <c r="G281" i="13"/>
  <c r="F281" i="13"/>
  <c r="H280" i="13"/>
  <c r="S280" i="13" s="1"/>
  <c r="G280" i="13"/>
  <c r="F280" i="13"/>
  <c r="H279" i="13"/>
  <c r="G279" i="13"/>
  <c r="R279" i="13" s="1"/>
  <c r="F279" i="13"/>
  <c r="H278" i="13"/>
  <c r="G278" i="13"/>
  <c r="F278" i="13"/>
  <c r="Q278" i="13" s="1"/>
  <c r="G277" i="13"/>
  <c r="R277" i="13" s="1"/>
  <c r="H277" i="13"/>
  <c r="S277" i="13" s="1"/>
  <c r="F277" i="13"/>
  <c r="Q277" i="13" s="1"/>
  <c r="I274" i="13"/>
  <c r="H274" i="13"/>
  <c r="G274" i="13"/>
  <c r="F274" i="13"/>
  <c r="E274" i="13"/>
  <c r="U274" i="13" s="1"/>
  <c r="D274" i="13"/>
  <c r="C274" i="13"/>
  <c r="S274" i="13" s="1"/>
  <c r="B274" i="13"/>
  <c r="R274" i="13" s="1"/>
  <c r="I273" i="13"/>
  <c r="H273" i="13"/>
  <c r="G273" i="13"/>
  <c r="F273" i="13"/>
  <c r="E273" i="13"/>
  <c r="U273" i="13" s="1"/>
  <c r="D273" i="13"/>
  <c r="C273" i="13"/>
  <c r="S273" i="13" s="1"/>
  <c r="B273" i="13"/>
  <c r="R273" i="13" s="1"/>
  <c r="I272" i="13"/>
  <c r="H272" i="13"/>
  <c r="G272" i="13"/>
  <c r="F272" i="13"/>
  <c r="E272" i="13"/>
  <c r="U272" i="13" s="1"/>
  <c r="D272" i="13"/>
  <c r="C272" i="13"/>
  <c r="S272" i="13" s="1"/>
  <c r="B272" i="13"/>
  <c r="R272" i="13" s="1"/>
  <c r="I271" i="13"/>
  <c r="H271" i="13"/>
  <c r="G271" i="13"/>
  <c r="F271" i="13"/>
  <c r="E271" i="13"/>
  <c r="U271" i="13" s="1"/>
  <c r="D271" i="13"/>
  <c r="C271" i="13"/>
  <c r="S271" i="13" s="1"/>
  <c r="B271" i="13"/>
  <c r="R271" i="13" s="1"/>
  <c r="I270" i="13"/>
  <c r="H270" i="13"/>
  <c r="G270" i="13"/>
  <c r="F270" i="13"/>
  <c r="E270" i="13"/>
  <c r="U270" i="13" s="1"/>
  <c r="D270" i="13"/>
  <c r="C270" i="13"/>
  <c r="S270" i="13" s="1"/>
  <c r="B270" i="13"/>
  <c r="R270" i="13" s="1"/>
  <c r="I269" i="13"/>
  <c r="H269" i="13"/>
  <c r="G269" i="13"/>
  <c r="F269" i="13"/>
  <c r="E269" i="13"/>
  <c r="U269" i="13" s="1"/>
  <c r="D269" i="13"/>
  <c r="C269" i="13"/>
  <c r="S269" i="13" s="1"/>
  <c r="B269" i="13"/>
  <c r="R269" i="13" s="1"/>
  <c r="I268" i="13"/>
  <c r="H268" i="13"/>
  <c r="G268" i="13"/>
  <c r="F268" i="13"/>
  <c r="E268" i="13"/>
  <c r="U268" i="13" s="1"/>
  <c r="D268" i="13"/>
  <c r="C268" i="13"/>
  <c r="S268" i="13" s="1"/>
  <c r="B268" i="13"/>
  <c r="R268" i="13" s="1"/>
  <c r="I267" i="13"/>
  <c r="H267" i="13"/>
  <c r="G267" i="13"/>
  <c r="F267" i="13"/>
  <c r="E267" i="13"/>
  <c r="U267" i="13" s="1"/>
  <c r="D267" i="13"/>
  <c r="C267" i="13"/>
  <c r="S267" i="13" s="1"/>
  <c r="B267" i="13"/>
  <c r="R267" i="13" s="1"/>
  <c r="I266" i="13"/>
  <c r="H266" i="13"/>
  <c r="G266" i="13"/>
  <c r="F266" i="13"/>
  <c r="E266" i="13"/>
  <c r="U266" i="13" s="1"/>
  <c r="D266" i="13"/>
  <c r="C266" i="13"/>
  <c r="S266" i="13" s="1"/>
  <c r="B266" i="13"/>
  <c r="R266" i="13" s="1"/>
  <c r="I265" i="13"/>
  <c r="H265" i="13"/>
  <c r="G265" i="13"/>
  <c r="F265" i="13"/>
  <c r="E265" i="13"/>
  <c r="U265" i="13" s="1"/>
  <c r="D265" i="13"/>
  <c r="C265" i="13"/>
  <c r="S265" i="13" s="1"/>
  <c r="B265" i="13"/>
  <c r="R265" i="13" s="1"/>
  <c r="I264" i="13"/>
  <c r="H264" i="13"/>
  <c r="G264" i="13"/>
  <c r="F264" i="13"/>
  <c r="E264" i="13"/>
  <c r="U264" i="13" s="1"/>
  <c r="D264" i="13"/>
  <c r="C264" i="13"/>
  <c r="S264" i="13" s="1"/>
  <c r="B264" i="13"/>
  <c r="R264" i="13" s="1"/>
  <c r="I263" i="13"/>
  <c r="H263" i="13"/>
  <c r="G263" i="13"/>
  <c r="F263" i="13"/>
  <c r="E263" i="13"/>
  <c r="U263" i="13" s="1"/>
  <c r="D263" i="13"/>
  <c r="C263" i="13"/>
  <c r="S263" i="13" s="1"/>
  <c r="B263" i="13"/>
  <c r="R263" i="13" s="1"/>
  <c r="I262" i="13"/>
  <c r="H262" i="13"/>
  <c r="G262" i="13"/>
  <c r="F262" i="13"/>
  <c r="E262" i="13"/>
  <c r="D262" i="13"/>
  <c r="C262" i="13"/>
  <c r="B262" i="13"/>
  <c r="R262" i="13" s="1"/>
  <c r="S285" i="13"/>
  <c r="R285" i="13"/>
  <c r="R284" i="13"/>
  <c r="S284" i="13"/>
  <c r="S283" i="13"/>
  <c r="Q283" i="13"/>
  <c r="S282" i="13"/>
  <c r="R282" i="13"/>
  <c r="S281" i="13"/>
  <c r="R281" i="13"/>
  <c r="Q281" i="13"/>
  <c r="Q280" i="13"/>
  <c r="R280" i="13"/>
  <c r="S279" i="13"/>
  <c r="Q279" i="13"/>
  <c r="S278" i="13"/>
  <c r="R278" i="13"/>
  <c r="Y274" i="13"/>
  <c r="X274" i="13"/>
  <c r="W274" i="13"/>
  <c r="V274" i="13"/>
  <c r="T274" i="13"/>
  <c r="Y273" i="13"/>
  <c r="X273" i="13"/>
  <c r="W273" i="13"/>
  <c r="V273" i="13"/>
  <c r="T273" i="13"/>
  <c r="Y272" i="13"/>
  <c r="X272" i="13"/>
  <c r="W272" i="13"/>
  <c r="V272" i="13"/>
  <c r="T272" i="13"/>
  <c r="Y271" i="13"/>
  <c r="X271" i="13"/>
  <c r="W271" i="13"/>
  <c r="V271" i="13"/>
  <c r="T271" i="13"/>
  <c r="Y270" i="13"/>
  <c r="X270" i="13"/>
  <c r="W270" i="13"/>
  <c r="V270" i="13"/>
  <c r="T270" i="13"/>
  <c r="Y269" i="13"/>
  <c r="X269" i="13"/>
  <c r="W269" i="13"/>
  <c r="V269" i="13"/>
  <c r="T269" i="13"/>
  <c r="Y268" i="13"/>
  <c r="X268" i="13"/>
  <c r="W268" i="13"/>
  <c r="V268" i="13"/>
  <c r="T268" i="13"/>
  <c r="Y267" i="13"/>
  <c r="X267" i="13"/>
  <c r="W267" i="13"/>
  <c r="V267" i="13"/>
  <c r="T267" i="13"/>
  <c r="Y266" i="13"/>
  <c r="X266" i="13"/>
  <c r="W266" i="13"/>
  <c r="V266" i="13"/>
  <c r="T266" i="13"/>
  <c r="V265" i="13"/>
  <c r="Y265" i="13"/>
  <c r="X265" i="13"/>
  <c r="W265" i="13"/>
  <c r="T265" i="13"/>
  <c r="Y264" i="13"/>
  <c r="X264" i="13"/>
  <c r="W264" i="13"/>
  <c r="V264" i="13"/>
  <c r="T264" i="13"/>
  <c r="Y263" i="13"/>
  <c r="X263" i="13"/>
  <c r="W263" i="13"/>
  <c r="V263" i="13"/>
  <c r="T263" i="13"/>
  <c r="Y262" i="13"/>
  <c r="X262" i="13"/>
  <c r="W262" i="13"/>
  <c r="V262" i="13"/>
  <c r="U262" i="13"/>
  <c r="T262" i="13"/>
  <c r="S262" i="13"/>
  <c r="F240" i="13"/>
  <c r="G240" i="13"/>
  <c r="H240" i="13"/>
  <c r="F241" i="13"/>
  <c r="Q241" i="13" s="1"/>
  <c r="G241" i="13"/>
  <c r="H241" i="13"/>
  <c r="F242" i="13"/>
  <c r="Q242" i="13" s="1"/>
  <c r="G242" i="13"/>
  <c r="R242" i="13" s="1"/>
  <c r="H242" i="13"/>
  <c r="F243" i="13"/>
  <c r="G243" i="13"/>
  <c r="H243" i="13"/>
  <c r="F244" i="13"/>
  <c r="G244" i="13"/>
  <c r="R244" i="13" s="1"/>
  <c r="H244" i="13"/>
  <c r="S244" i="13" s="1"/>
  <c r="F245" i="13"/>
  <c r="Q245" i="13" s="1"/>
  <c r="G245" i="13"/>
  <c r="H245" i="13"/>
  <c r="G246" i="13"/>
  <c r="H246" i="13"/>
  <c r="G247" i="13"/>
  <c r="R247" i="13" s="1"/>
  <c r="H247" i="13"/>
  <c r="S247" i="13" s="1"/>
  <c r="G239" i="13"/>
  <c r="R239" i="13" s="1"/>
  <c r="H239" i="13"/>
  <c r="S239" i="13" s="1"/>
  <c r="F239" i="13"/>
  <c r="Q239" i="13" s="1"/>
  <c r="B225" i="13"/>
  <c r="R225" i="13" s="1"/>
  <c r="C225" i="13"/>
  <c r="S225" i="13" s="1"/>
  <c r="D225" i="13"/>
  <c r="E225" i="13"/>
  <c r="F225" i="13"/>
  <c r="V225" i="13" s="1"/>
  <c r="G225" i="13"/>
  <c r="H225" i="13"/>
  <c r="I225" i="13"/>
  <c r="B226" i="13"/>
  <c r="R226" i="13" s="1"/>
  <c r="C226" i="13"/>
  <c r="S226" i="13" s="1"/>
  <c r="D226" i="13"/>
  <c r="E226" i="13"/>
  <c r="F226" i="13"/>
  <c r="V226" i="13" s="1"/>
  <c r="G226" i="13"/>
  <c r="H226" i="13"/>
  <c r="I226" i="13"/>
  <c r="B227" i="13"/>
  <c r="R227" i="13" s="1"/>
  <c r="C227" i="13"/>
  <c r="S227" i="13" s="1"/>
  <c r="D227" i="13"/>
  <c r="E227" i="13"/>
  <c r="F227" i="13"/>
  <c r="V227" i="13" s="1"/>
  <c r="G227" i="13"/>
  <c r="H227" i="13"/>
  <c r="I227" i="13"/>
  <c r="B228" i="13"/>
  <c r="R228" i="13" s="1"/>
  <c r="C228" i="13"/>
  <c r="S228" i="13" s="1"/>
  <c r="D228" i="13"/>
  <c r="E228" i="13"/>
  <c r="F228" i="13"/>
  <c r="V228" i="13" s="1"/>
  <c r="G228" i="13"/>
  <c r="H228" i="13"/>
  <c r="I228" i="13"/>
  <c r="B229" i="13"/>
  <c r="R229" i="13" s="1"/>
  <c r="C229" i="13"/>
  <c r="S229" i="13" s="1"/>
  <c r="D229" i="13"/>
  <c r="E229" i="13"/>
  <c r="F229" i="13"/>
  <c r="V229" i="13" s="1"/>
  <c r="G229" i="13"/>
  <c r="H229" i="13"/>
  <c r="I229" i="13"/>
  <c r="B230" i="13"/>
  <c r="R230" i="13" s="1"/>
  <c r="C230" i="13"/>
  <c r="S230" i="13" s="1"/>
  <c r="D230" i="13"/>
  <c r="E230" i="13"/>
  <c r="F230" i="13"/>
  <c r="V230" i="13" s="1"/>
  <c r="G230" i="13"/>
  <c r="H230" i="13"/>
  <c r="I230" i="13"/>
  <c r="B231" i="13"/>
  <c r="R231" i="13" s="1"/>
  <c r="C231" i="13"/>
  <c r="S231" i="13" s="1"/>
  <c r="D231" i="13"/>
  <c r="E231" i="13"/>
  <c r="F231" i="13"/>
  <c r="V231" i="13" s="1"/>
  <c r="G231" i="13"/>
  <c r="H231" i="13"/>
  <c r="I231" i="13"/>
  <c r="B232" i="13"/>
  <c r="R232" i="13" s="1"/>
  <c r="C232" i="13"/>
  <c r="S232" i="13" s="1"/>
  <c r="D232" i="13"/>
  <c r="E232" i="13"/>
  <c r="F232" i="13"/>
  <c r="V232" i="13" s="1"/>
  <c r="G232" i="13"/>
  <c r="H232" i="13"/>
  <c r="I232" i="13"/>
  <c r="B233" i="13"/>
  <c r="R233" i="13" s="1"/>
  <c r="C233" i="13"/>
  <c r="S233" i="13" s="1"/>
  <c r="D233" i="13"/>
  <c r="E233" i="13"/>
  <c r="F233" i="13"/>
  <c r="V233" i="13" s="1"/>
  <c r="G233" i="13"/>
  <c r="H233" i="13"/>
  <c r="I233" i="13"/>
  <c r="B234" i="13"/>
  <c r="R234" i="13" s="1"/>
  <c r="C234" i="13"/>
  <c r="S234" i="13" s="1"/>
  <c r="D234" i="13"/>
  <c r="E234" i="13"/>
  <c r="F234" i="13"/>
  <c r="V234" i="13" s="1"/>
  <c r="G234" i="13"/>
  <c r="H234" i="13"/>
  <c r="I234" i="13"/>
  <c r="B235" i="13"/>
  <c r="R235" i="13" s="1"/>
  <c r="C235" i="13"/>
  <c r="S235" i="13" s="1"/>
  <c r="D235" i="13"/>
  <c r="E235" i="13"/>
  <c r="F235" i="13"/>
  <c r="V235" i="13" s="1"/>
  <c r="G235" i="13"/>
  <c r="H235" i="13"/>
  <c r="I235" i="13"/>
  <c r="B236" i="13"/>
  <c r="R236" i="13" s="1"/>
  <c r="C236" i="13"/>
  <c r="S236" i="13" s="1"/>
  <c r="D236" i="13"/>
  <c r="E236" i="13"/>
  <c r="F236" i="13"/>
  <c r="V236" i="13" s="1"/>
  <c r="G236" i="13"/>
  <c r="H236" i="13"/>
  <c r="I236" i="13"/>
  <c r="C224" i="13"/>
  <c r="S224" i="13" s="1"/>
  <c r="D224" i="13"/>
  <c r="T224" i="13" s="1"/>
  <c r="E224" i="13"/>
  <c r="F224" i="13"/>
  <c r="G224" i="13"/>
  <c r="H224" i="13"/>
  <c r="I224" i="13"/>
  <c r="B224" i="13"/>
  <c r="S246" i="13"/>
  <c r="R246" i="13"/>
  <c r="S245" i="13"/>
  <c r="R245" i="13"/>
  <c r="Q244" i="13"/>
  <c r="S243" i="13"/>
  <c r="Q243" i="13"/>
  <c r="R243" i="13"/>
  <c r="S242" i="13"/>
  <c r="S241" i="13"/>
  <c r="R241" i="13"/>
  <c r="S240" i="13"/>
  <c r="Q240" i="13"/>
  <c r="R240" i="13"/>
  <c r="Y236" i="13"/>
  <c r="X236" i="13"/>
  <c r="W236" i="13"/>
  <c r="U236" i="13"/>
  <c r="T236" i="13"/>
  <c r="Y235" i="13"/>
  <c r="X235" i="13"/>
  <c r="W235" i="13"/>
  <c r="U235" i="13"/>
  <c r="T235" i="13"/>
  <c r="Y234" i="13"/>
  <c r="X234" i="13"/>
  <c r="W234" i="13"/>
  <c r="U234" i="13"/>
  <c r="T234" i="13"/>
  <c r="Y233" i="13"/>
  <c r="X233" i="13"/>
  <c r="W233" i="13"/>
  <c r="U233" i="13"/>
  <c r="T233" i="13"/>
  <c r="Y232" i="13"/>
  <c r="X232" i="13"/>
  <c r="W232" i="13"/>
  <c r="U232" i="13"/>
  <c r="T232" i="13"/>
  <c r="Y231" i="13"/>
  <c r="X231" i="13"/>
  <c r="W231" i="13"/>
  <c r="U231" i="13"/>
  <c r="T231" i="13"/>
  <c r="Y230" i="13"/>
  <c r="X230" i="13"/>
  <c r="W230" i="13"/>
  <c r="U230" i="13"/>
  <c r="T230" i="13"/>
  <c r="Y229" i="13"/>
  <c r="X229" i="13"/>
  <c r="W229" i="13"/>
  <c r="U229" i="13"/>
  <c r="T229" i="13"/>
  <c r="Y228" i="13"/>
  <c r="X228" i="13"/>
  <c r="W228" i="13"/>
  <c r="U228" i="13"/>
  <c r="T228" i="13"/>
  <c r="Y227" i="13"/>
  <c r="X227" i="13"/>
  <c r="W227" i="13"/>
  <c r="U227" i="13"/>
  <c r="T227" i="13"/>
  <c r="Y226" i="13"/>
  <c r="X226" i="13"/>
  <c r="W226" i="13"/>
  <c r="U226" i="13"/>
  <c r="T226" i="13"/>
  <c r="Y225" i="13"/>
  <c r="X225" i="13"/>
  <c r="W225" i="13"/>
  <c r="U225" i="13"/>
  <c r="T225" i="13"/>
  <c r="Y224" i="13"/>
  <c r="X224" i="13"/>
  <c r="W224" i="13"/>
  <c r="V224" i="13"/>
  <c r="U224" i="13"/>
  <c r="R224" i="13"/>
  <c r="D53" i="5"/>
  <c r="E53" i="5"/>
  <c r="F53" i="5"/>
  <c r="G53" i="5"/>
  <c r="AY69" i="12"/>
  <c r="BK69" i="12" s="1"/>
  <c r="AZ69" i="12"/>
  <c r="BL69" i="12" s="1"/>
  <c r="BL122" i="12" s="1"/>
  <c r="BA69" i="12"/>
  <c r="BM69" i="12" s="1"/>
  <c r="BM122" i="12" s="1"/>
  <c r="BB69" i="12"/>
  <c r="BN69" i="12" s="1"/>
  <c r="BN122" i="12" s="1"/>
  <c r="BC69" i="12"/>
  <c r="BO69" i="12" s="1"/>
  <c r="BO122" i="12" s="1"/>
  <c r="BD69" i="12"/>
  <c r="BP69" i="12" s="1"/>
  <c r="CB69" i="12" s="1"/>
  <c r="BE69" i="12"/>
  <c r="BQ69" i="12" s="1"/>
  <c r="CC69" i="12" s="1"/>
  <c r="BF69" i="12"/>
  <c r="BR69" i="12" s="1"/>
  <c r="CD69" i="12" s="1"/>
  <c r="BG69" i="12"/>
  <c r="BS69" i="12" s="1"/>
  <c r="BS122" i="12" s="1"/>
  <c r="AX69" i="12"/>
  <c r="BJ69" i="12" s="1"/>
  <c r="BV69" i="12" s="1"/>
  <c r="BV122" i="12" s="1"/>
  <c r="Q18" i="16"/>
  <c r="N18" i="16"/>
  <c r="K18" i="16"/>
  <c r="H18" i="16"/>
  <c r="E18" i="16"/>
  <c r="E23" i="16" s="1"/>
  <c r="E9" i="16"/>
  <c r="E10" i="16" s="1"/>
  <c r="E11" i="16" s="1"/>
  <c r="E12" i="16" s="1"/>
  <c r="E13" i="16" s="1"/>
  <c r="E14" i="16" s="1"/>
  <c r="E15" i="16" s="1"/>
  <c r="E16" i="16" s="1"/>
  <c r="E8" i="16"/>
  <c r="D6" i="16"/>
  <c r="D7" i="16" s="1"/>
  <c r="B6" i="16"/>
  <c r="H5" i="16"/>
  <c r="H6" i="16" s="1"/>
  <c r="H7" i="16" s="1"/>
  <c r="H8" i="16" s="1"/>
  <c r="H9" i="16" s="1"/>
  <c r="H10" i="16" s="1"/>
  <c r="H11" i="16" s="1"/>
  <c r="H12" i="16" s="1"/>
  <c r="I4" i="16" s="1"/>
  <c r="D5" i="16"/>
  <c r="B5" i="16" s="1"/>
  <c r="K4" i="16"/>
  <c r="K5" i="16" s="1"/>
  <c r="K6" i="16" s="1"/>
  <c r="K7" i="16" s="1"/>
  <c r="K8" i="16" s="1"/>
  <c r="K9" i="16" s="1"/>
  <c r="K10" i="16" s="1"/>
  <c r="K11" i="16" s="1"/>
  <c r="K12" i="16" s="1"/>
  <c r="B4" i="16"/>
  <c r="N19" i="16" l="1"/>
  <c r="N20" i="16" s="1"/>
  <c r="CH69" i="12"/>
  <c r="CH122" i="12" s="1"/>
  <c r="CB122" i="12"/>
  <c r="CN69" i="12"/>
  <c r="CN122" i="12" s="1"/>
  <c r="CE69" i="12"/>
  <c r="CD122" i="12"/>
  <c r="CP69" i="12"/>
  <c r="CP122" i="12" s="1"/>
  <c r="BK122" i="12"/>
  <c r="BW69" i="12"/>
  <c r="CA69" i="12"/>
  <c r="BZ69" i="12"/>
  <c r="BY69" i="12"/>
  <c r="BX69" i="12"/>
  <c r="CO69" i="12"/>
  <c r="CO122" i="12" s="1"/>
  <c r="CC122" i="12"/>
  <c r="BQ122" i="12"/>
  <c r="BD4" i="10"/>
  <c r="AW4" i="10"/>
  <c r="BK4" i="10"/>
  <c r="BE4" i="10"/>
  <c r="AX4" i="10"/>
  <c r="BL4" i="10"/>
  <c r="BM4" i="10"/>
  <c r="BF4" i="10"/>
  <c r="D44" i="18"/>
  <c r="G43" i="18"/>
  <c r="K43" i="18"/>
  <c r="Q43" i="18"/>
  <c r="N124" i="18"/>
  <c r="T125" i="18"/>
  <c r="H162" i="18"/>
  <c r="T124" i="18"/>
  <c r="AA124" i="18"/>
  <c r="E142" i="18"/>
  <c r="M166" i="18"/>
  <c r="G204" i="18"/>
  <c r="S166" i="18"/>
  <c r="Z166" i="18"/>
  <c r="L42" i="18"/>
  <c r="I230" i="18"/>
  <c r="O230" i="18" s="1"/>
  <c r="O192" i="18"/>
  <c r="K155" i="18"/>
  <c r="D193" i="18"/>
  <c r="Q155" i="18"/>
  <c r="O162" i="18"/>
  <c r="I200" i="18"/>
  <c r="E201" i="18"/>
  <c r="X163" i="18"/>
  <c r="C203" i="18"/>
  <c r="V165" i="18"/>
  <c r="C183" i="18"/>
  <c r="J165" i="18"/>
  <c r="E242" i="18"/>
  <c r="X204" i="18"/>
  <c r="E199" i="18"/>
  <c r="X161" i="18"/>
  <c r="N166" i="18"/>
  <c r="H204" i="18"/>
  <c r="T166" i="18"/>
  <c r="AA166" i="18"/>
  <c r="E184" i="18"/>
  <c r="E181" i="18"/>
  <c r="N279" i="18"/>
  <c r="T279" i="18"/>
  <c r="E295" i="18"/>
  <c r="T280" i="18"/>
  <c r="X305" i="18"/>
  <c r="L305" i="18"/>
  <c r="R305" i="18"/>
  <c r="D321" i="18"/>
  <c r="L341" i="18"/>
  <c r="D357" i="18"/>
  <c r="C139" i="18"/>
  <c r="P121" i="18"/>
  <c r="C159" i="18"/>
  <c r="V121" i="18"/>
  <c r="G206" i="18"/>
  <c r="S168" i="18"/>
  <c r="Z168" i="18"/>
  <c r="M42" i="18"/>
  <c r="F157" i="18"/>
  <c r="Y119" i="18"/>
  <c r="L119" i="18"/>
  <c r="D137" i="18"/>
  <c r="J120" i="18"/>
  <c r="P120" i="18"/>
  <c r="C158" i="18"/>
  <c r="C138" i="18"/>
  <c r="V120" i="18"/>
  <c r="E197" i="18"/>
  <c r="X159" i="18"/>
  <c r="E141" i="18"/>
  <c r="N123" i="18"/>
  <c r="H161" i="18"/>
  <c r="T123" i="18"/>
  <c r="AA123" i="18"/>
  <c r="L125" i="18"/>
  <c r="F163" i="18"/>
  <c r="D143" i="18"/>
  <c r="R125" i="18"/>
  <c r="Y125" i="18"/>
  <c r="K127" i="18"/>
  <c r="Q127" i="18"/>
  <c r="D165" i="18"/>
  <c r="W127" i="18"/>
  <c r="L166" i="18"/>
  <c r="F204" i="18"/>
  <c r="R166" i="18"/>
  <c r="Y166" i="18"/>
  <c r="H205" i="18"/>
  <c r="T167" i="18"/>
  <c r="E185" i="18"/>
  <c r="AA167" i="18"/>
  <c r="O130" i="18"/>
  <c r="I168" i="18"/>
  <c r="U130" i="18"/>
  <c r="L155" i="18"/>
  <c r="F193" i="18"/>
  <c r="R155" i="18"/>
  <c r="D173" i="18"/>
  <c r="Y155" i="18"/>
  <c r="I195" i="18"/>
  <c r="O157" i="18"/>
  <c r="E198" i="18"/>
  <c r="X160" i="18"/>
  <c r="E183" i="18"/>
  <c r="N165" i="18"/>
  <c r="H203" i="18"/>
  <c r="T165" i="18"/>
  <c r="AA165" i="18"/>
  <c r="W344" i="18"/>
  <c r="K344" i="18"/>
  <c r="E344" i="18"/>
  <c r="C344" i="18"/>
  <c r="D378" i="18"/>
  <c r="N164" i="18"/>
  <c r="E182" i="18"/>
  <c r="H202" i="18"/>
  <c r="T164" i="18"/>
  <c r="AA164" i="18"/>
  <c r="S157" i="18"/>
  <c r="G195" i="18"/>
  <c r="Z157" i="18"/>
  <c r="M157" i="18"/>
  <c r="Q120" i="18"/>
  <c r="D158" i="18"/>
  <c r="W120" i="18"/>
  <c r="G198" i="18"/>
  <c r="S160" i="18"/>
  <c r="Z160" i="18"/>
  <c r="O123" i="18"/>
  <c r="U124" i="18"/>
  <c r="I161" i="18"/>
  <c r="U162" i="18" s="1"/>
  <c r="U123" i="18"/>
  <c r="M125" i="18"/>
  <c r="S126" i="18"/>
  <c r="G163" i="18"/>
  <c r="S125" i="18"/>
  <c r="Z125" i="18"/>
  <c r="E165" i="18"/>
  <c r="X127" i="18"/>
  <c r="M155" i="18"/>
  <c r="G193" i="18"/>
  <c r="S155" i="18"/>
  <c r="Z155" i="18"/>
  <c r="X158" i="18"/>
  <c r="D178" i="18"/>
  <c r="L160" i="18"/>
  <c r="F198" i="18"/>
  <c r="R160" i="18"/>
  <c r="Y160" i="18"/>
  <c r="O165" i="18"/>
  <c r="I203" i="18"/>
  <c r="U165" i="18"/>
  <c r="D184" i="18"/>
  <c r="C294" i="18"/>
  <c r="J278" i="18"/>
  <c r="P278" i="18"/>
  <c r="V312" i="18"/>
  <c r="P279" i="18"/>
  <c r="X341" i="18"/>
  <c r="G382" i="18"/>
  <c r="F348" i="18"/>
  <c r="M348" i="18"/>
  <c r="S348" i="18"/>
  <c r="Y348" i="18"/>
  <c r="K160" i="18"/>
  <c r="D198" i="18"/>
  <c r="W160" i="18"/>
  <c r="J116" i="18"/>
  <c r="P117" i="18"/>
  <c r="C154" i="18"/>
  <c r="V116" i="18"/>
  <c r="C134" i="18"/>
  <c r="H193" i="18"/>
  <c r="T155" i="18"/>
  <c r="E173" i="18"/>
  <c r="AA155" i="18"/>
  <c r="E175" i="18"/>
  <c r="T157" i="18"/>
  <c r="H195" i="18"/>
  <c r="AA157" i="18"/>
  <c r="N157" i="18"/>
  <c r="E234" i="18"/>
  <c r="X234" i="18" s="1"/>
  <c r="X196" i="18"/>
  <c r="N163" i="18"/>
  <c r="H201" i="18"/>
  <c r="T163" i="18"/>
  <c r="D202" i="18"/>
  <c r="W164" i="18"/>
  <c r="K164" i="18"/>
  <c r="D183" i="18"/>
  <c r="L165" i="18"/>
  <c r="F203" i="18"/>
  <c r="N155" i="18"/>
  <c r="L159" i="18"/>
  <c r="F197" i="18"/>
  <c r="D177" i="18"/>
  <c r="R159" i="18"/>
  <c r="Y159" i="18"/>
  <c r="M160" i="18"/>
  <c r="O164" i="18"/>
  <c r="I202" i="18"/>
  <c r="U164" i="18"/>
  <c r="E206" i="18"/>
  <c r="X168" i="18"/>
  <c r="D337" i="18"/>
  <c r="K303" i="18"/>
  <c r="Q303" i="18"/>
  <c r="W303" i="18"/>
  <c r="C303" i="18"/>
  <c r="I343" i="18"/>
  <c r="O309" i="18"/>
  <c r="U309" i="18"/>
  <c r="AA309" i="18"/>
  <c r="H309" i="18"/>
  <c r="J155" i="18"/>
  <c r="C193" i="18"/>
  <c r="C173" i="18"/>
  <c r="Q128" i="18"/>
  <c r="D166" i="18"/>
  <c r="W128" i="18"/>
  <c r="H42" i="18"/>
  <c r="C43" i="18"/>
  <c r="K154" i="18"/>
  <c r="D192" i="18"/>
  <c r="W154" i="18"/>
  <c r="V118" i="18"/>
  <c r="C156" i="18"/>
  <c r="P118" i="18"/>
  <c r="J118" i="18"/>
  <c r="L158" i="18"/>
  <c r="F196" i="18"/>
  <c r="R158" i="18"/>
  <c r="Y158" i="18"/>
  <c r="H197" i="18"/>
  <c r="T159" i="18"/>
  <c r="E177" i="18"/>
  <c r="AA159" i="18"/>
  <c r="O122" i="18"/>
  <c r="I160" i="18"/>
  <c r="U122" i="18"/>
  <c r="J161" i="18"/>
  <c r="C199" i="18"/>
  <c r="V161" i="18"/>
  <c r="E200" i="18"/>
  <c r="X162" i="18"/>
  <c r="O163" i="18"/>
  <c r="I201" i="18"/>
  <c r="U163" i="18"/>
  <c r="E164" i="18"/>
  <c r="X126" i="18"/>
  <c r="M165" i="18"/>
  <c r="G203" i="18"/>
  <c r="S165" i="18"/>
  <c r="Z165" i="18"/>
  <c r="I204" i="18"/>
  <c r="U166" i="18"/>
  <c r="C147" i="18"/>
  <c r="P129" i="18"/>
  <c r="C167" i="18"/>
  <c r="V129" i="18"/>
  <c r="K168" i="18"/>
  <c r="Q168" i="18"/>
  <c r="D206" i="18"/>
  <c r="W168" i="18"/>
  <c r="M159" i="18"/>
  <c r="G197" i="18"/>
  <c r="S159" i="18"/>
  <c r="Z159" i="18"/>
  <c r="C181" i="18"/>
  <c r="P163" i="18"/>
  <c r="C201" i="18"/>
  <c r="V163" i="18"/>
  <c r="X166" i="18"/>
  <c r="D186" i="18"/>
  <c r="L168" i="18"/>
  <c r="F206" i="18"/>
  <c r="R168" i="18"/>
  <c r="Y168" i="18"/>
  <c r="D176" i="18"/>
  <c r="J274" i="18"/>
  <c r="P274" i="18"/>
  <c r="C290" i="18"/>
  <c r="P275" i="18"/>
  <c r="L154" i="18"/>
  <c r="F192" i="18"/>
  <c r="Y154" i="18"/>
  <c r="W156" i="18"/>
  <c r="D194" i="18"/>
  <c r="Q156" i="18"/>
  <c r="D144" i="18"/>
  <c r="L126" i="18"/>
  <c r="R127" i="18"/>
  <c r="F164" i="18"/>
  <c r="R165" i="18" s="1"/>
  <c r="R126" i="18"/>
  <c r="Y126" i="18"/>
  <c r="K128" i="18"/>
  <c r="Q129" i="18"/>
  <c r="M154" i="18"/>
  <c r="G192" i="18"/>
  <c r="Z154" i="18"/>
  <c r="V155" i="18"/>
  <c r="M158" i="18"/>
  <c r="G196" i="18"/>
  <c r="S158" i="18"/>
  <c r="Z158" i="18"/>
  <c r="N159" i="18"/>
  <c r="J162" i="18"/>
  <c r="P162" i="18"/>
  <c r="C200" i="18"/>
  <c r="C180" i="18"/>
  <c r="V162" i="18"/>
  <c r="J163" i="18"/>
  <c r="L167" i="18"/>
  <c r="F205" i="18"/>
  <c r="D185" i="18"/>
  <c r="R167" i="18"/>
  <c r="Y167" i="18"/>
  <c r="M168" i="18"/>
  <c r="E291" i="18"/>
  <c r="N275" i="18"/>
  <c r="T275" i="18"/>
  <c r="T276" i="18"/>
  <c r="I196" i="18"/>
  <c r="U158" i="18"/>
  <c r="K161" i="18"/>
  <c r="Q161" i="18"/>
  <c r="D199" i="18"/>
  <c r="W161" i="18"/>
  <c r="J42" i="18"/>
  <c r="J121" i="18"/>
  <c r="P122" i="18"/>
  <c r="M124" i="18"/>
  <c r="G162" i="18"/>
  <c r="S124" i="18"/>
  <c r="Z124" i="18"/>
  <c r="M164" i="18"/>
  <c r="G202" i="18"/>
  <c r="S164" i="18"/>
  <c r="J128" i="18"/>
  <c r="P128" i="18"/>
  <c r="C166" i="18"/>
  <c r="C146" i="18"/>
  <c r="V128" i="18"/>
  <c r="E205" i="18"/>
  <c r="X167" i="18"/>
  <c r="N154" i="18"/>
  <c r="H192" i="18"/>
  <c r="AA154" i="18"/>
  <c r="W155" i="18"/>
  <c r="N158" i="18"/>
  <c r="H196" i="18"/>
  <c r="T158" i="18"/>
  <c r="AA158" i="18"/>
  <c r="E176" i="18"/>
  <c r="Q162" i="18"/>
  <c r="D200" i="18"/>
  <c r="W162" i="18"/>
  <c r="Y165" i="18"/>
  <c r="M167" i="18"/>
  <c r="G205" i="18"/>
  <c r="S167" i="18"/>
  <c r="Z167" i="18"/>
  <c r="C179" i="18"/>
  <c r="C330" i="18"/>
  <c r="J314" i="18"/>
  <c r="V314" i="18"/>
  <c r="D324" i="18"/>
  <c r="X308" i="18"/>
  <c r="L308" i="18"/>
  <c r="R309" i="18"/>
  <c r="D347" i="18"/>
  <c r="K313" i="18"/>
  <c r="C313" i="18"/>
  <c r="Q313" i="18"/>
  <c r="W313" i="18"/>
  <c r="U348" i="18"/>
  <c r="AA348" i="18"/>
  <c r="I382" i="18"/>
  <c r="H348" i="18"/>
  <c r="O348" i="18"/>
  <c r="L117" i="18"/>
  <c r="T117" i="18"/>
  <c r="S119" i="18"/>
  <c r="M120" i="18"/>
  <c r="U120" i="18"/>
  <c r="L121" i="18"/>
  <c r="T121" i="18"/>
  <c r="K122" i="18"/>
  <c r="S122" i="18"/>
  <c r="AA122" i="18"/>
  <c r="R123" i="18"/>
  <c r="Z123" i="18"/>
  <c r="Y124" i="18"/>
  <c r="P125" i="18"/>
  <c r="X125" i="18"/>
  <c r="W126" i="18"/>
  <c r="N127" i="18"/>
  <c r="V127" i="18"/>
  <c r="M128" i="18"/>
  <c r="U128" i="18"/>
  <c r="L129" i="18"/>
  <c r="T129" i="18"/>
  <c r="K130" i="18"/>
  <c r="S130" i="18"/>
  <c r="AA130" i="18"/>
  <c r="C140" i="18"/>
  <c r="D145" i="18"/>
  <c r="C148" i="18"/>
  <c r="F161" i="18"/>
  <c r="D163" i="18"/>
  <c r="C164" i="18"/>
  <c r="I342" i="18"/>
  <c r="H308" i="18"/>
  <c r="O308" i="18"/>
  <c r="U308" i="18"/>
  <c r="AA308" i="18"/>
  <c r="G344" i="18"/>
  <c r="F310" i="18"/>
  <c r="R311" i="18" s="1"/>
  <c r="M310" i="18"/>
  <c r="S310" i="18"/>
  <c r="Y310" i="18"/>
  <c r="E313" i="18"/>
  <c r="I380" i="18"/>
  <c r="H346" i="18"/>
  <c r="O346" i="18"/>
  <c r="U346" i="18"/>
  <c r="N116" i="18"/>
  <c r="M117" i="18"/>
  <c r="U117" i="18"/>
  <c r="T119" i="18"/>
  <c r="N120" i="18"/>
  <c r="U121" i="18"/>
  <c r="L122" i="18"/>
  <c r="T122" i="18"/>
  <c r="K123" i="18"/>
  <c r="S123" i="18"/>
  <c r="J124" i="18"/>
  <c r="R124" i="18"/>
  <c r="Q125" i="18"/>
  <c r="P126" i="18"/>
  <c r="N128" i="18"/>
  <c r="U129" i="18"/>
  <c r="L130" i="18"/>
  <c r="T130" i="18"/>
  <c r="E137" i="18"/>
  <c r="E145" i="18"/>
  <c r="I155" i="18"/>
  <c r="I159" i="18"/>
  <c r="H160" i="18"/>
  <c r="G161" i="18"/>
  <c r="F162" i="18"/>
  <c r="I167" i="18"/>
  <c r="H168" i="18"/>
  <c r="C320" i="18"/>
  <c r="V304" i="18"/>
  <c r="P304" i="18"/>
  <c r="J304" i="18"/>
  <c r="J306" i="18"/>
  <c r="P306" i="18"/>
  <c r="V306" i="18"/>
  <c r="C322" i="18"/>
  <c r="E326" i="18"/>
  <c r="N310" i="18"/>
  <c r="T310" i="18"/>
  <c r="Z310" i="18"/>
  <c r="N340" i="18"/>
  <c r="Z340" i="18"/>
  <c r="D134" i="18"/>
  <c r="T271" i="18"/>
  <c r="N271" i="18"/>
  <c r="E287" i="18"/>
  <c r="T272" i="18"/>
  <c r="X272" i="18"/>
  <c r="D338" i="18"/>
  <c r="W304" i="18"/>
  <c r="Q304" i="18"/>
  <c r="K304" i="18"/>
  <c r="D340" i="18"/>
  <c r="Q306" i="18"/>
  <c r="W306" i="18"/>
  <c r="E306" i="18"/>
  <c r="D327" i="18"/>
  <c r="L311" i="18"/>
  <c r="X311" i="18"/>
  <c r="U340" i="18"/>
  <c r="AA340" i="18"/>
  <c r="I374" i="18"/>
  <c r="O340" i="18"/>
  <c r="W117" i="18"/>
  <c r="X120" i="18"/>
  <c r="W121" i="18"/>
  <c r="V122" i="18"/>
  <c r="AA125" i="18"/>
  <c r="J126" i="18"/>
  <c r="Z126" i="18"/>
  <c r="Y127" i="18"/>
  <c r="X128" i="18"/>
  <c r="W129" i="18"/>
  <c r="V130" i="18"/>
  <c r="D138" i="18"/>
  <c r="C141" i="18"/>
  <c r="E143" i="18"/>
  <c r="D146" i="18"/>
  <c r="N268" i="18"/>
  <c r="E284" i="18"/>
  <c r="T269" i="18"/>
  <c r="G374" i="18"/>
  <c r="F340" i="18"/>
  <c r="M340" i="18"/>
  <c r="S340" i="18"/>
  <c r="Y340" i="18"/>
  <c r="G345" i="18"/>
  <c r="M311" i="18"/>
  <c r="S311" i="18"/>
  <c r="Y311" i="18"/>
  <c r="W380" i="18"/>
  <c r="E380" i="18"/>
  <c r="K380" i="18"/>
  <c r="C380" i="18"/>
  <c r="D348" i="18"/>
  <c r="Q314" i="18"/>
  <c r="W314" i="18"/>
  <c r="E314" i="18"/>
  <c r="AA346" i="18"/>
  <c r="Y117" i="18"/>
  <c r="C135" i="18"/>
  <c r="D159" i="18"/>
  <c r="Q160" i="18" s="1"/>
  <c r="C160" i="18"/>
  <c r="P161" i="18" s="1"/>
  <c r="D167" i="18"/>
  <c r="C168" i="18"/>
  <c r="L302" i="18"/>
  <c r="X302" i="18"/>
  <c r="D318" i="18"/>
  <c r="G339" i="18"/>
  <c r="Y305" i="18"/>
  <c r="M305" i="18"/>
  <c r="Z306" i="18"/>
  <c r="E322" i="18"/>
  <c r="N306" i="18"/>
  <c r="T307" i="18"/>
  <c r="T311" i="18"/>
  <c r="M341" i="18"/>
  <c r="S341" i="18"/>
  <c r="Y341" i="18"/>
  <c r="G375" i="18"/>
  <c r="N347" i="18"/>
  <c r="E363" i="18"/>
  <c r="T347" i="18"/>
  <c r="Z347" i="18"/>
  <c r="Y116" i="18"/>
  <c r="Q117" i="18"/>
  <c r="N119" i="18"/>
  <c r="AA119" i="18"/>
  <c r="R120" i="18"/>
  <c r="U125" i="18"/>
  <c r="T126" i="18"/>
  <c r="S127" i="18"/>
  <c r="R128" i="18"/>
  <c r="P270" i="18"/>
  <c r="D291" i="18"/>
  <c r="L275" i="18"/>
  <c r="R275" i="18"/>
  <c r="L279" i="18"/>
  <c r="R279" i="18"/>
  <c r="G336" i="18"/>
  <c r="M302" i="18"/>
  <c r="Y302" i="18"/>
  <c r="Z305" i="18"/>
  <c r="K306" i="18"/>
  <c r="P307" i="18"/>
  <c r="C323" i="18"/>
  <c r="V307" i="18"/>
  <c r="R308" i="18"/>
  <c r="L312" i="18"/>
  <c r="R312" i="18"/>
  <c r="D328" i="18"/>
  <c r="X312" i="18"/>
  <c r="Z314" i="18"/>
  <c r="E330" i="18"/>
  <c r="N314" i="18"/>
  <c r="C284" i="18"/>
  <c r="D290" i="18"/>
  <c r="C293" i="18"/>
  <c r="V302" i="18"/>
  <c r="T305" i="18"/>
  <c r="E341" i="18"/>
  <c r="D375" i="18"/>
  <c r="K341" i="18"/>
  <c r="C341" i="18"/>
  <c r="I378" i="18"/>
  <c r="H344" i="18"/>
  <c r="O344" i="18"/>
  <c r="G380" i="18"/>
  <c r="F346" i="18"/>
  <c r="M346" i="18"/>
  <c r="T341" i="18"/>
  <c r="Z341" i="18"/>
  <c r="E357" i="18"/>
  <c r="D343" i="18"/>
  <c r="O347" i="18"/>
  <c r="U347" i="18"/>
  <c r="AA347" i="18"/>
  <c r="L268" i="18"/>
  <c r="N269" i="18"/>
  <c r="C288" i="18"/>
  <c r="E290" i="18"/>
  <c r="D293" i="18"/>
  <c r="C296" i="18"/>
  <c r="I370" i="18"/>
  <c r="H336" i="18"/>
  <c r="O336" i="18"/>
  <c r="AA336" i="18"/>
  <c r="G371" i="18"/>
  <c r="F337" i="18"/>
  <c r="M337" i="18"/>
  <c r="S337" i="18"/>
  <c r="O303" i="18"/>
  <c r="I373" i="18"/>
  <c r="H339" i="18"/>
  <c r="AA339" i="18"/>
  <c r="O339" i="18"/>
  <c r="U305" i="18"/>
  <c r="F306" i="18"/>
  <c r="E307" i="18"/>
  <c r="M307" i="18"/>
  <c r="U307" i="18"/>
  <c r="D376" i="18"/>
  <c r="K342" i="18"/>
  <c r="C342" i="18"/>
  <c r="Q342" i="18"/>
  <c r="C309" i="18"/>
  <c r="K309" i="18"/>
  <c r="S309" i="18"/>
  <c r="J310" i="18"/>
  <c r="I379" i="18"/>
  <c r="H345" i="18"/>
  <c r="O345" i="18"/>
  <c r="U345" i="18"/>
  <c r="Q311" i="18"/>
  <c r="H312" i="18"/>
  <c r="G381" i="18"/>
  <c r="F347" i="18"/>
  <c r="M347" i="18"/>
  <c r="S347" i="18"/>
  <c r="Y347" i="18"/>
  <c r="O313" i="18"/>
  <c r="F314" i="18"/>
  <c r="E318" i="18"/>
  <c r="N341" i="18"/>
  <c r="G342" i="18"/>
  <c r="U344" i="18"/>
  <c r="G377" i="18"/>
  <c r="P273" i="18"/>
  <c r="R274" i="18"/>
  <c r="P277" i="18"/>
  <c r="R278" i="18"/>
  <c r="D288" i="18"/>
  <c r="C291" i="18"/>
  <c r="E293" i="18"/>
  <c r="X303" i="18"/>
  <c r="AA310" i="18"/>
  <c r="Z311" i="18"/>
  <c r="Q312" i="18"/>
  <c r="Y312" i="18"/>
  <c r="X313" i="18"/>
  <c r="O314" i="18"/>
  <c r="Y337" i="18"/>
  <c r="F343" i="18"/>
  <c r="AA344" i="18"/>
  <c r="I381" i="18"/>
  <c r="R271" i="18"/>
  <c r="C285" i="18"/>
  <c r="W307" i="18"/>
  <c r="V308" i="18"/>
  <c r="E309" i="18"/>
  <c r="C311" i="18"/>
  <c r="P312" i="18" s="1"/>
  <c r="K311" i="18"/>
  <c r="AA311" i="18"/>
  <c r="Y313" i="18"/>
  <c r="D319" i="18"/>
  <c r="S346" i="18"/>
  <c r="J273" i="18"/>
  <c r="R273" i="18"/>
  <c r="P276" i="18"/>
  <c r="L278" i="18"/>
  <c r="T278" i="18"/>
  <c r="D285" i="18"/>
  <c r="Z303" i="18"/>
  <c r="N305" i="18"/>
  <c r="Y306" i="18"/>
  <c r="X307" i="18"/>
  <c r="U310" i="18"/>
  <c r="S312" i="18"/>
  <c r="R313" i="18"/>
  <c r="Z313" i="18"/>
  <c r="C336" i="18"/>
  <c r="I337" i="18"/>
  <c r="U339" i="18" s="1"/>
  <c r="D345" i="18"/>
  <c r="AA345" i="18"/>
  <c r="Y346" i="18"/>
  <c r="AA302" i="18"/>
  <c r="S303" i="18"/>
  <c r="O305" i="18"/>
  <c r="AA305" i="18"/>
  <c r="U341" i="18"/>
  <c r="AA341" i="18"/>
  <c r="Q307" i="18"/>
  <c r="P308" i="18"/>
  <c r="Y343" i="18"/>
  <c r="V310" i="18"/>
  <c r="U311" i="18"/>
  <c r="W346" i="18"/>
  <c r="E346" i="18"/>
  <c r="S313" i="18"/>
  <c r="W341" i="18"/>
  <c r="C346" i="18"/>
  <c r="D370" i="18"/>
  <c r="I375" i="18"/>
  <c r="E248" i="17"/>
  <c r="G223" i="17"/>
  <c r="I223" i="17"/>
  <c r="E235" i="17"/>
  <c r="C260" i="17"/>
  <c r="H248" i="17"/>
  <c r="C115" i="17"/>
  <c r="F82" i="17"/>
  <c r="C98" i="17"/>
  <c r="H82" i="17"/>
  <c r="E98" i="17"/>
  <c r="E115" i="17"/>
  <c r="G82" i="17"/>
  <c r="I82" i="17"/>
  <c r="F72" i="17"/>
  <c r="C234" i="17"/>
  <c r="F222" i="17"/>
  <c r="C247" i="17"/>
  <c r="F248" i="17" s="1"/>
  <c r="H222" i="17"/>
  <c r="E94" i="17"/>
  <c r="G78" i="17"/>
  <c r="I78" i="17"/>
  <c r="E111" i="17"/>
  <c r="E245" i="17"/>
  <c r="I220" i="17"/>
  <c r="E232" i="17"/>
  <c r="H227" i="17"/>
  <c r="C252" i="17"/>
  <c r="C239" i="17"/>
  <c r="C111" i="17"/>
  <c r="F78" i="17"/>
  <c r="C94" i="17"/>
  <c r="H78" i="17"/>
  <c r="C257" i="17"/>
  <c r="H245" i="17"/>
  <c r="G48" i="17"/>
  <c r="F40" i="17"/>
  <c r="G43" i="17"/>
  <c r="G47" i="17"/>
  <c r="C57" i="17"/>
  <c r="C61" i="17"/>
  <c r="C65" i="17"/>
  <c r="H72" i="17"/>
  <c r="I74" i="17"/>
  <c r="E76" i="17"/>
  <c r="G77" i="17"/>
  <c r="E80" i="17"/>
  <c r="C88" i="17"/>
  <c r="C93" i="17"/>
  <c r="C97" i="17"/>
  <c r="C105" i="17"/>
  <c r="E110" i="17"/>
  <c r="E114" i="17"/>
  <c r="F199" i="17"/>
  <c r="F201" i="17"/>
  <c r="C211" i="17"/>
  <c r="F221" i="17"/>
  <c r="C224" i="17"/>
  <c r="H225" i="17"/>
  <c r="F228" i="17"/>
  <c r="C235" i="17"/>
  <c r="C246" i="17"/>
  <c r="C250" i="17"/>
  <c r="F47" i="17"/>
  <c r="F81" i="17"/>
  <c r="F225" i="17"/>
  <c r="H40" i="17"/>
  <c r="F42" i="17"/>
  <c r="H43" i="17"/>
  <c r="F46" i="17"/>
  <c r="H47" i="17"/>
  <c r="F50" i="17"/>
  <c r="E61" i="17"/>
  <c r="E65" i="17"/>
  <c r="C73" i="17"/>
  <c r="C75" i="17"/>
  <c r="F76" i="17"/>
  <c r="C79" i="17"/>
  <c r="C83" i="17"/>
  <c r="E93" i="17"/>
  <c r="E97" i="17"/>
  <c r="C109" i="17"/>
  <c r="F110" i="17" s="1"/>
  <c r="C113" i="17"/>
  <c r="F114" i="17"/>
  <c r="E140" i="17"/>
  <c r="C143" i="17"/>
  <c r="C147" i="17"/>
  <c r="I196" i="17"/>
  <c r="G199" i="17"/>
  <c r="H201" i="17"/>
  <c r="E207" i="17"/>
  <c r="E211" i="17"/>
  <c r="G221" i="17"/>
  <c r="E224" i="17"/>
  <c r="C226" i="17"/>
  <c r="H228" i="17"/>
  <c r="E246" i="17"/>
  <c r="G247" i="17" s="1"/>
  <c r="C253" i="17"/>
  <c r="E259" i="17"/>
  <c r="I43" i="17"/>
  <c r="G46" i="17"/>
  <c r="I47" i="17"/>
  <c r="G50" i="17"/>
  <c r="C58" i="17"/>
  <c r="C62" i="17"/>
  <c r="C66" i="17"/>
  <c r="I107" i="17"/>
  <c r="C126" i="17"/>
  <c r="C130" i="17"/>
  <c r="F198" i="17"/>
  <c r="H199" i="17"/>
  <c r="H221" i="17"/>
  <c r="C232" i="17"/>
  <c r="G44" i="17"/>
  <c r="H38" i="17"/>
  <c r="H42" i="17"/>
  <c r="F45" i="17"/>
  <c r="F49" i="17"/>
  <c r="E58" i="17"/>
  <c r="E66" i="17"/>
  <c r="H76" i="17"/>
  <c r="I195" i="17"/>
  <c r="G198" i="17"/>
  <c r="F202" i="17"/>
  <c r="E208" i="17"/>
  <c r="I221" i="17"/>
  <c r="G222" i="17"/>
  <c r="F41" i="17"/>
  <c r="G45" i="17"/>
  <c r="G49" i="17"/>
  <c r="C59" i="17"/>
  <c r="C63" i="17"/>
  <c r="C71" i="17"/>
  <c r="C74" i="17"/>
  <c r="G75" i="17"/>
  <c r="G79" i="17"/>
  <c r="G83" i="17"/>
  <c r="E108" i="17"/>
  <c r="E112" i="17"/>
  <c r="E116" i="17"/>
  <c r="F197" i="17"/>
  <c r="H202" i="17"/>
  <c r="C209" i="17"/>
  <c r="H220" i="17"/>
  <c r="F223" i="17"/>
  <c r="F39" i="17"/>
  <c r="K19" i="16"/>
  <c r="K20" i="16" s="1"/>
  <c r="H19" i="16"/>
  <c r="H20" i="16" s="1"/>
  <c r="Q19" i="16"/>
  <c r="Q23" i="16" s="1"/>
  <c r="T18" i="16"/>
  <c r="T7" i="16" s="1"/>
  <c r="T9" i="16" s="1"/>
  <c r="BJ122" i="12"/>
  <c r="BP122" i="12"/>
  <c r="BR122" i="12"/>
  <c r="I5" i="16"/>
  <c r="L4" i="16"/>
  <c r="O4" i="16" s="1"/>
  <c r="R4" i="16" s="1"/>
  <c r="B7" i="16"/>
  <c r="D8" i="16"/>
  <c r="N23" i="16"/>
  <c r="N4" i="16"/>
  <c r="Q20" i="16" l="1"/>
  <c r="BY122" i="12"/>
  <c r="CK69" i="12"/>
  <c r="CK122" i="12" s="1"/>
  <c r="CM69" i="12"/>
  <c r="CM122" i="12" s="1"/>
  <c r="CA122" i="12"/>
  <c r="CI69" i="12"/>
  <c r="CI122" i="12" s="1"/>
  <c r="BW122" i="12"/>
  <c r="CJ69" i="12"/>
  <c r="CJ122" i="12" s="1"/>
  <c r="BX122" i="12"/>
  <c r="BZ122" i="12"/>
  <c r="CL69" i="12"/>
  <c r="CL122" i="12" s="1"/>
  <c r="CE122" i="12"/>
  <c r="CQ69" i="12"/>
  <c r="CQ122" i="12" s="1"/>
  <c r="BX4" i="10"/>
  <c r="BJ4" i="10"/>
  <c r="BQ4" i="10"/>
  <c r="BI4" i="10"/>
  <c r="BW4" i="10"/>
  <c r="BP4" i="10"/>
  <c r="BV4" i="10"/>
  <c r="BO4" i="10"/>
  <c r="BH4" i="10"/>
  <c r="T19" i="16"/>
  <c r="T20" i="16" s="1"/>
  <c r="H23" i="16"/>
  <c r="O382" i="18"/>
  <c r="U382" i="18"/>
  <c r="AA382" i="18"/>
  <c r="H382" i="18"/>
  <c r="I234" i="18"/>
  <c r="O196" i="18"/>
  <c r="U196" i="18"/>
  <c r="E236" i="18"/>
  <c r="X198" i="18"/>
  <c r="E237" i="18"/>
  <c r="X199" i="18"/>
  <c r="U375" i="18"/>
  <c r="AA375" i="18"/>
  <c r="H375" i="18"/>
  <c r="O375" i="18"/>
  <c r="V336" i="18"/>
  <c r="C352" i="18"/>
  <c r="J336" i="18"/>
  <c r="H381" i="18"/>
  <c r="O381" i="18"/>
  <c r="U381" i="18"/>
  <c r="AA381" i="18"/>
  <c r="S342" i="18"/>
  <c r="Y342" i="18"/>
  <c r="G376" i="18"/>
  <c r="M342" i="18"/>
  <c r="F342" i="18"/>
  <c r="D363" i="18"/>
  <c r="L347" i="18"/>
  <c r="X347" i="18"/>
  <c r="R347" i="18"/>
  <c r="H379" i="18"/>
  <c r="O379" i="18"/>
  <c r="AA379" i="18"/>
  <c r="U379" i="18"/>
  <c r="E376" i="18"/>
  <c r="K376" i="18"/>
  <c r="C376" i="18"/>
  <c r="Q376" i="18"/>
  <c r="W376" i="18"/>
  <c r="E355" i="18"/>
  <c r="Z339" i="18"/>
  <c r="N339" i="18"/>
  <c r="D377" i="18"/>
  <c r="K343" i="18"/>
  <c r="C343" i="18"/>
  <c r="Q343" i="18"/>
  <c r="W343" i="18"/>
  <c r="E343" i="18"/>
  <c r="Z344" i="18"/>
  <c r="E360" i="18"/>
  <c r="N344" i="18"/>
  <c r="H198" i="18"/>
  <c r="T160" i="18"/>
  <c r="AA160" i="18"/>
  <c r="E178" i="18"/>
  <c r="N160" i="18"/>
  <c r="Y344" i="18"/>
  <c r="G378" i="18"/>
  <c r="F344" i="18"/>
  <c r="S344" i="18"/>
  <c r="M344" i="18"/>
  <c r="F199" i="18"/>
  <c r="R161" i="18"/>
  <c r="Y161" i="18"/>
  <c r="D179" i="18"/>
  <c r="L161" i="18"/>
  <c r="C60" i="18"/>
  <c r="F43" i="18"/>
  <c r="C44" i="18"/>
  <c r="J43" i="18"/>
  <c r="P43" i="18"/>
  <c r="I240" i="18"/>
  <c r="O202" i="18"/>
  <c r="U202" i="18"/>
  <c r="C172" i="18"/>
  <c r="J154" i="18"/>
  <c r="C192" i="18"/>
  <c r="P193" i="18" s="1"/>
  <c r="V154" i="18"/>
  <c r="K158" i="18"/>
  <c r="Q158" i="18"/>
  <c r="D196" i="18"/>
  <c r="W158" i="18"/>
  <c r="E220" i="18"/>
  <c r="T202" i="18"/>
  <c r="H240" i="18"/>
  <c r="AA202" i="18"/>
  <c r="N202" i="18"/>
  <c r="Q344" i="18"/>
  <c r="O168" i="18"/>
  <c r="U168" i="18"/>
  <c r="I206" i="18"/>
  <c r="R204" i="18"/>
  <c r="Y204" i="18"/>
  <c r="D222" i="18"/>
  <c r="F242" i="18"/>
  <c r="L204" i="18"/>
  <c r="J159" i="18"/>
  <c r="C177" i="18"/>
  <c r="P159" i="18"/>
  <c r="C197" i="18"/>
  <c r="V159" i="18"/>
  <c r="E180" i="18"/>
  <c r="N162" i="18"/>
  <c r="H200" i="18"/>
  <c r="AA162" i="18"/>
  <c r="T162" i="18"/>
  <c r="F371" i="18"/>
  <c r="M371" i="18"/>
  <c r="Y371" i="18"/>
  <c r="C238" i="18"/>
  <c r="V200" i="18"/>
  <c r="C218" i="18"/>
  <c r="J200" i="18"/>
  <c r="P200" i="18"/>
  <c r="O160" i="18"/>
  <c r="U160" i="18"/>
  <c r="I198" i="18"/>
  <c r="E213" i="18"/>
  <c r="H233" i="18"/>
  <c r="AA195" i="18"/>
  <c r="N195" i="18"/>
  <c r="T195" i="18"/>
  <c r="W370" i="18"/>
  <c r="C370" i="18"/>
  <c r="K370" i="18"/>
  <c r="F381" i="18"/>
  <c r="M381" i="18"/>
  <c r="S381" i="18"/>
  <c r="Y381" i="18"/>
  <c r="H373" i="18"/>
  <c r="AA373" i="18"/>
  <c r="O373" i="18"/>
  <c r="AA378" i="18"/>
  <c r="H378" i="18"/>
  <c r="O378" i="18"/>
  <c r="I197" i="18"/>
  <c r="U159" i="18"/>
  <c r="O159" i="18"/>
  <c r="N346" i="18"/>
  <c r="T346" i="18"/>
  <c r="Z346" i="18"/>
  <c r="E362" i="18"/>
  <c r="G240" i="18"/>
  <c r="Z202" i="18"/>
  <c r="M202" i="18"/>
  <c r="F243" i="18"/>
  <c r="Y205" i="18"/>
  <c r="D223" i="18"/>
  <c r="L205" i="18"/>
  <c r="R205" i="18"/>
  <c r="G230" i="18"/>
  <c r="M192" i="18"/>
  <c r="Z192" i="18"/>
  <c r="D224" i="18"/>
  <c r="F244" i="18"/>
  <c r="Y206" i="18"/>
  <c r="L206" i="18"/>
  <c r="R206" i="18"/>
  <c r="G241" i="18"/>
  <c r="S203" i="18"/>
  <c r="Z203" i="18"/>
  <c r="M203" i="18"/>
  <c r="E238" i="18"/>
  <c r="X200" i="18"/>
  <c r="E59" i="18"/>
  <c r="N42" i="18"/>
  <c r="N309" i="18"/>
  <c r="T309" i="18"/>
  <c r="Z309" i="18"/>
  <c r="E325" i="18"/>
  <c r="H239" i="18"/>
  <c r="T201" i="18"/>
  <c r="E219" i="18"/>
  <c r="AA201" i="18"/>
  <c r="N201" i="18"/>
  <c r="D216" i="18"/>
  <c r="F236" i="18"/>
  <c r="L198" i="18"/>
  <c r="Y198" i="18"/>
  <c r="R198" i="18"/>
  <c r="O161" i="18"/>
  <c r="U161" i="18"/>
  <c r="I199" i="18"/>
  <c r="I233" i="18"/>
  <c r="U195" i="18"/>
  <c r="O195" i="18"/>
  <c r="Y163" i="18"/>
  <c r="L163" i="18"/>
  <c r="F201" i="18"/>
  <c r="R163" i="18"/>
  <c r="D181" i="18"/>
  <c r="X197" i="18"/>
  <c r="E235" i="18"/>
  <c r="X280" i="18"/>
  <c r="X242" i="18"/>
  <c r="I238" i="18"/>
  <c r="O200" i="18"/>
  <c r="E340" i="18"/>
  <c r="D374" i="18"/>
  <c r="K340" i="18"/>
  <c r="C340" i="18"/>
  <c r="W340" i="18"/>
  <c r="Q340" i="18"/>
  <c r="H230" i="18"/>
  <c r="N192" i="18"/>
  <c r="E210" i="18"/>
  <c r="AA192" i="18"/>
  <c r="E239" i="18"/>
  <c r="X201" i="18"/>
  <c r="V346" i="18"/>
  <c r="C362" i="18"/>
  <c r="J346" i="18"/>
  <c r="S343" i="18"/>
  <c r="R343" i="18"/>
  <c r="X343" i="18"/>
  <c r="L343" i="18"/>
  <c r="D359" i="18"/>
  <c r="E352" i="18"/>
  <c r="N336" i="18"/>
  <c r="Z336" i="18"/>
  <c r="Q341" i="18"/>
  <c r="F375" i="18"/>
  <c r="M375" i="18"/>
  <c r="S375" i="18"/>
  <c r="Y375" i="18"/>
  <c r="D356" i="18"/>
  <c r="L340" i="18"/>
  <c r="X340" i="18"/>
  <c r="I193" i="18"/>
  <c r="U155" i="18"/>
  <c r="O155" i="18"/>
  <c r="U157" i="18"/>
  <c r="H380" i="18"/>
  <c r="O380" i="18"/>
  <c r="U380" i="18"/>
  <c r="AA380" i="18"/>
  <c r="G243" i="18"/>
  <c r="M205" i="18"/>
  <c r="Z205" i="18"/>
  <c r="S205" i="18"/>
  <c r="X205" i="18"/>
  <c r="E243" i="18"/>
  <c r="X243" i="18" s="1"/>
  <c r="J167" i="18"/>
  <c r="C185" i="18"/>
  <c r="P167" i="18"/>
  <c r="C205" i="18"/>
  <c r="V167" i="18"/>
  <c r="W337" i="18"/>
  <c r="D371" i="18"/>
  <c r="C337" i="18"/>
  <c r="K337" i="18"/>
  <c r="Q337" i="18"/>
  <c r="D221" i="18"/>
  <c r="F241" i="18"/>
  <c r="Y203" i="18"/>
  <c r="L203" i="18"/>
  <c r="D364" i="18"/>
  <c r="L348" i="18"/>
  <c r="R348" i="18"/>
  <c r="X348" i="18"/>
  <c r="X165" i="18"/>
  <c r="E203" i="18"/>
  <c r="D175" i="18"/>
  <c r="R157" i="18"/>
  <c r="Y157" i="18"/>
  <c r="L157" i="18"/>
  <c r="F195" i="18"/>
  <c r="E361" i="18"/>
  <c r="N345" i="18"/>
  <c r="Z345" i="18"/>
  <c r="T345" i="18"/>
  <c r="Q163" i="18"/>
  <c r="D201" i="18"/>
  <c r="W163" i="18"/>
  <c r="K163" i="18"/>
  <c r="F230" i="18"/>
  <c r="Y192" i="18"/>
  <c r="L192" i="18"/>
  <c r="D210" i="18"/>
  <c r="C231" i="18"/>
  <c r="V193" i="18"/>
  <c r="C211" i="18"/>
  <c r="J193" i="18"/>
  <c r="R314" i="18"/>
  <c r="X314" i="18"/>
  <c r="D330" i="18"/>
  <c r="L314" i="18"/>
  <c r="E328" i="18"/>
  <c r="T312" i="18"/>
  <c r="Z312" i="18"/>
  <c r="N312" i="18"/>
  <c r="T313" i="18"/>
  <c r="H370" i="18"/>
  <c r="O370" i="18"/>
  <c r="AA370" i="18"/>
  <c r="J341" i="18"/>
  <c r="C357" i="18"/>
  <c r="V341" i="18"/>
  <c r="P341" i="18"/>
  <c r="C186" i="18"/>
  <c r="J168" i="18"/>
  <c r="P168" i="18"/>
  <c r="C206" i="18"/>
  <c r="V168" i="18"/>
  <c r="F374" i="18"/>
  <c r="M374" i="18"/>
  <c r="Y374" i="18"/>
  <c r="K338" i="18"/>
  <c r="D372" i="18"/>
  <c r="C338" i="18"/>
  <c r="W338" i="18"/>
  <c r="Q338" i="18"/>
  <c r="H234" i="18"/>
  <c r="E214" i="18"/>
  <c r="N196" i="18"/>
  <c r="AA196" i="18"/>
  <c r="T196" i="18"/>
  <c r="D237" i="18"/>
  <c r="W199" i="18"/>
  <c r="K199" i="18"/>
  <c r="Q199" i="18"/>
  <c r="Q164" i="18"/>
  <c r="G235" i="18"/>
  <c r="M197" i="18"/>
  <c r="S197" i="18"/>
  <c r="Z197" i="18"/>
  <c r="V199" i="18"/>
  <c r="C237" i="18"/>
  <c r="J199" i="18"/>
  <c r="C217" i="18"/>
  <c r="P199" i="18"/>
  <c r="J156" i="18"/>
  <c r="C174" i="18"/>
  <c r="V156" i="18"/>
  <c r="C194" i="18"/>
  <c r="P156" i="18"/>
  <c r="K166" i="18"/>
  <c r="Q166" i="18"/>
  <c r="D204" i="18"/>
  <c r="W166" i="18"/>
  <c r="F382" i="18"/>
  <c r="M382" i="18"/>
  <c r="S382" i="18"/>
  <c r="Y382" i="18"/>
  <c r="K378" i="18"/>
  <c r="C378" i="18"/>
  <c r="Q378" i="18"/>
  <c r="W378" i="18"/>
  <c r="E378" i="18"/>
  <c r="E221" i="18"/>
  <c r="H241" i="18"/>
  <c r="AA203" i="18"/>
  <c r="N203" i="18"/>
  <c r="T203" i="18"/>
  <c r="W165" i="18"/>
  <c r="K165" i="18"/>
  <c r="D203" i="18"/>
  <c r="Q165" i="18"/>
  <c r="G242" i="18"/>
  <c r="Z204" i="18"/>
  <c r="M204" i="18"/>
  <c r="S204" i="18"/>
  <c r="K202" i="18"/>
  <c r="D240" i="18"/>
  <c r="Q202" i="18"/>
  <c r="W202" i="18"/>
  <c r="C325" i="18"/>
  <c r="V309" i="18"/>
  <c r="J309" i="18"/>
  <c r="P310" i="18"/>
  <c r="P309" i="18"/>
  <c r="R306" i="18"/>
  <c r="X306" i="18"/>
  <c r="D322" i="18"/>
  <c r="R307" i="18"/>
  <c r="L306" i="18"/>
  <c r="K167" i="18"/>
  <c r="Q167" i="18"/>
  <c r="D205" i="18"/>
  <c r="W167" i="18"/>
  <c r="H206" i="18"/>
  <c r="T168" i="18"/>
  <c r="AA168" i="18"/>
  <c r="N168" i="18"/>
  <c r="E186" i="18"/>
  <c r="E324" i="18"/>
  <c r="N308" i="18"/>
  <c r="T308" i="18"/>
  <c r="Z308" i="18"/>
  <c r="C329" i="18"/>
  <c r="J313" i="18"/>
  <c r="P313" i="18"/>
  <c r="V313" i="18"/>
  <c r="P314" i="18"/>
  <c r="D232" i="18"/>
  <c r="Q194" i="18"/>
  <c r="K194" i="18"/>
  <c r="W194" i="18"/>
  <c r="X164" i="18"/>
  <c r="E202" i="18"/>
  <c r="H235" i="18"/>
  <c r="E215" i="18"/>
  <c r="N197" i="18"/>
  <c r="T197" i="18"/>
  <c r="AA197" i="18"/>
  <c r="D236" i="18"/>
  <c r="W198" i="18"/>
  <c r="K198" i="18"/>
  <c r="G233" i="18"/>
  <c r="Z195" i="18"/>
  <c r="M195" i="18"/>
  <c r="S195" i="18"/>
  <c r="J344" i="18"/>
  <c r="P344" i="18"/>
  <c r="V344" i="18"/>
  <c r="C360" i="18"/>
  <c r="V158" i="18"/>
  <c r="J158" i="18"/>
  <c r="C196" i="18"/>
  <c r="C176" i="18"/>
  <c r="P158" i="18"/>
  <c r="R341" i="18"/>
  <c r="H242" i="18"/>
  <c r="N204" i="18"/>
  <c r="E222" i="18"/>
  <c r="AA204" i="18"/>
  <c r="T204" i="18"/>
  <c r="D231" i="18"/>
  <c r="Q193" i="18"/>
  <c r="W193" i="18"/>
  <c r="K193" i="18"/>
  <c r="D326" i="18"/>
  <c r="L310" i="18"/>
  <c r="R310" i="18"/>
  <c r="X310" i="18"/>
  <c r="F234" i="18"/>
  <c r="R196" i="18"/>
  <c r="Y196" i="18"/>
  <c r="D214" i="18"/>
  <c r="L196" i="18"/>
  <c r="C327" i="18"/>
  <c r="J311" i="18"/>
  <c r="P311" i="18"/>
  <c r="V311" i="18"/>
  <c r="S377" i="18"/>
  <c r="Y377" i="18"/>
  <c r="F377" i="18"/>
  <c r="M377" i="18"/>
  <c r="X346" i="18"/>
  <c r="L346" i="18"/>
  <c r="D362" i="18"/>
  <c r="E375" i="18"/>
  <c r="K375" i="18"/>
  <c r="C375" i="18"/>
  <c r="W375" i="18"/>
  <c r="Q375" i="18"/>
  <c r="G370" i="18"/>
  <c r="F336" i="18"/>
  <c r="M336" i="18"/>
  <c r="Y336" i="18"/>
  <c r="S339" i="18"/>
  <c r="G373" i="18"/>
  <c r="S374" i="18" s="1"/>
  <c r="F339" i="18"/>
  <c r="Y339" i="18"/>
  <c r="M339" i="18"/>
  <c r="C178" i="18"/>
  <c r="J160" i="18"/>
  <c r="P160" i="18"/>
  <c r="C198" i="18"/>
  <c r="V160" i="18"/>
  <c r="E348" i="18"/>
  <c r="D382" i="18"/>
  <c r="K348" i="18"/>
  <c r="C348" i="18"/>
  <c r="W348" i="18"/>
  <c r="Q348" i="18"/>
  <c r="O374" i="18"/>
  <c r="U374" i="18"/>
  <c r="AA374" i="18"/>
  <c r="H374" i="18"/>
  <c r="T340" i="18"/>
  <c r="I205" i="18"/>
  <c r="U167" i="18"/>
  <c r="O167" i="18"/>
  <c r="AA342" i="18"/>
  <c r="I376" i="18"/>
  <c r="H342" i="18"/>
  <c r="U342" i="18"/>
  <c r="O342" i="18"/>
  <c r="V166" i="18"/>
  <c r="J166" i="18"/>
  <c r="C204" i="18"/>
  <c r="P166" i="18"/>
  <c r="C184" i="18"/>
  <c r="Z162" i="18"/>
  <c r="M162" i="18"/>
  <c r="G200" i="18"/>
  <c r="S162" i="18"/>
  <c r="G234" i="18"/>
  <c r="Z196" i="18"/>
  <c r="M196" i="18"/>
  <c r="S196" i="18"/>
  <c r="P155" i="18"/>
  <c r="AA343" i="18"/>
  <c r="I377" i="18"/>
  <c r="U378" i="18" s="1"/>
  <c r="H343" i="18"/>
  <c r="T344" i="18" s="1"/>
  <c r="O343" i="18"/>
  <c r="U343" i="18"/>
  <c r="E244" i="18"/>
  <c r="X244" i="18" s="1"/>
  <c r="X206" i="18"/>
  <c r="H231" i="18"/>
  <c r="N193" i="18"/>
  <c r="E211" i="18"/>
  <c r="T193" i="18"/>
  <c r="AA193" i="18"/>
  <c r="I241" i="18"/>
  <c r="O203" i="18"/>
  <c r="U203" i="18"/>
  <c r="M163" i="18"/>
  <c r="G201" i="18"/>
  <c r="Z163" i="18"/>
  <c r="S163" i="18"/>
  <c r="F231" i="18"/>
  <c r="D211" i="18"/>
  <c r="Y193" i="18"/>
  <c r="L193" i="18"/>
  <c r="R193" i="18"/>
  <c r="H243" i="18"/>
  <c r="E223" i="18"/>
  <c r="N205" i="18"/>
  <c r="T205" i="18"/>
  <c r="AA205" i="18"/>
  <c r="AA161" i="18"/>
  <c r="E179" i="18"/>
  <c r="N161" i="18"/>
  <c r="T161" i="18"/>
  <c r="H199" i="18"/>
  <c r="C221" i="18"/>
  <c r="J203" i="18"/>
  <c r="C241" i="18"/>
  <c r="V203" i="18"/>
  <c r="M43" i="18"/>
  <c r="G45" i="18"/>
  <c r="M45" i="18" s="1"/>
  <c r="S43" i="18"/>
  <c r="I43" i="18"/>
  <c r="O337" i="18"/>
  <c r="U337" i="18"/>
  <c r="AA337" i="18"/>
  <c r="H337" i="18"/>
  <c r="I371" i="18"/>
  <c r="G199" i="18"/>
  <c r="S161" i="18"/>
  <c r="Z161" i="18"/>
  <c r="M161" i="18"/>
  <c r="D182" i="18"/>
  <c r="L164" i="18"/>
  <c r="R164" i="18"/>
  <c r="Y164" i="18"/>
  <c r="F202" i="18"/>
  <c r="G231" i="18"/>
  <c r="Z193" i="18"/>
  <c r="M193" i="18"/>
  <c r="S193" i="18"/>
  <c r="Q345" i="18"/>
  <c r="W345" i="18"/>
  <c r="E345" i="18"/>
  <c r="D379" i="18"/>
  <c r="C345" i="18"/>
  <c r="P346" i="18" s="1"/>
  <c r="K345" i="18"/>
  <c r="Q346" i="18"/>
  <c r="J342" i="18"/>
  <c r="C358" i="18"/>
  <c r="P342" i="18"/>
  <c r="V342" i="18"/>
  <c r="L337" i="18"/>
  <c r="D353" i="18"/>
  <c r="X337" i="18"/>
  <c r="R337" i="18"/>
  <c r="Y380" i="18"/>
  <c r="F380" i="18"/>
  <c r="M380" i="18"/>
  <c r="K159" i="18"/>
  <c r="Q159" i="18"/>
  <c r="D197" i="18"/>
  <c r="Q198" i="18" s="1"/>
  <c r="W159" i="18"/>
  <c r="C396" i="18"/>
  <c r="V380" i="18"/>
  <c r="J380" i="18"/>
  <c r="Y345" i="18"/>
  <c r="G379" i="18"/>
  <c r="F345" i="18"/>
  <c r="R346" i="18" s="1"/>
  <c r="M345" i="18"/>
  <c r="S345" i="18"/>
  <c r="F200" i="18"/>
  <c r="R162" i="18"/>
  <c r="Y162" i="18"/>
  <c r="D180" i="18"/>
  <c r="L162" i="18"/>
  <c r="P164" i="18"/>
  <c r="C202" i="18"/>
  <c r="P203" i="18" s="1"/>
  <c r="V164" i="18"/>
  <c r="C182" i="18"/>
  <c r="J164" i="18"/>
  <c r="N348" i="18"/>
  <c r="T348" i="18"/>
  <c r="Z348" i="18"/>
  <c r="E364" i="18"/>
  <c r="W347" i="18"/>
  <c r="E347" i="18"/>
  <c r="D381" i="18"/>
  <c r="K347" i="18"/>
  <c r="C347" i="18"/>
  <c r="Q347" i="18"/>
  <c r="D238" i="18"/>
  <c r="K200" i="18"/>
  <c r="Q200" i="18"/>
  <c r="W200" i="18"/>
  <c r="C219" i="18"/>
  <c r="C239" i="18"/>
  <c r="J201" i="18"/>
  <c r="P201" i="18"/>
  <c r="V201" i="18"/>
  <c r="W206" i="18"/>
  <c r="D244" i="18"/>
  <c r="K206" i="18"/>
  <c r="I242" i="18"/>
  <c r="O204" i="18"/>
  <c r="U204" i="18"/>
  <c r="U201" i="18"/>
  <c r="I239" i="18"/>
  <c r="O201" i="18"/>
  <c r="D230" i="18"/>
  <c r="W192" i="18"/>
  <c r="K192" i="18"/>
  <c r="J303" i="18"/>
  <c r="C319" i="18"/>
  <c r="P303" i="18"/>
  <c r="V303" i="18"/>
  <c r="P165" i="18"/>
  <c r="F235" i="18"/>
  <c r="D215" i="18"/>
  <c r="Y197" i="18"/>
  <c r="L197" i="18"/>
  <c r="R197" i="18"/>
  <c r="G236" i="18"/>
  <c r="M198" i="18"/>
  <c r="S198" i="18"/>
  <c r="Z198" i="18"/>
  <c r="G244" i="18"/>
  <c r="Z206" i="18"/>
  <c r="M206" i="18"/>
  <c r="S206" i="18"/>
  <c r="K44" i="18"/>
  <c r="D46" i="18"/>
  <c r="Q44" i="18"/>
  <c r="H79" i="17"/>
  <c r="C95" i="17"/>
  <c r="C112" i="17"/>
  <c r="F79" i="17"/>
  <c r="C131" i="17"/>
  <c r="H115" i="17"/>
  <c r="C148" i="17"/>
  <c r="F115" i="17"/>
  <c r="H75" i="17"/>
  <c r="C91" i="17"/>
  <c r="C108" i="17"/>
  <c r="F75" i="17"/>
  <c r="I110" i="17"/>
  <c r="E126" i="17"/>
  <c r="E143" i="17"/>
  <c r="G110" i="17"/>
  <c r="I76" i="17"/>
  <c r="E92" i="17"/>
  <c r="E109" i="17"/>
  <c r="G76" i="17"/>
  <c r="G112" i="17"/>
  <c r="E128" i="17"/>
  <c r="I112" i="17"/>
  <c r="E145" i="17"/>
  <c r="I80" i="17"/>
  <c r="E96" i="17"/>
  <c r="E113" i="17"/>
  <c r="G80" i="17"/>
  <c r="E124" i="17"/>
  <c r="G108" i="17"/>
  <c r="E141" i="17"/>
  <c r="I108" i="17"/>
  <c r="C265" i="17"/>
  <c r="H253" i="17"/>
  <c r="F253" i="17"/>
  <c r="H113" i="17"/>
  <c r="C146" i="17"/>
  <c r="F113" i="17"/>
  <c r="C129" i="17"/>
  <c r="I114" i="17"/>
  <c r="E130" i="17"/>
  <c r="E147" i="17"/>
  <c r="G114" i="17"/>
  <c r="E127" i="17"/>
  <c r="I111" i="17"/>
  <c r="E144" i="17"/>
  <c r="G111" i="17"/>
  <c r="H224" i="17"/>
  <c r="C249" i="17"/>
  <c r="C236" i="17"/>
  <c r="F224" i="17"/>
  <c r="E131" i="17"/>
  <c r="I115" i="17"/>
  <c r="E148" i="17"/>
  <c r="G115" i="17"/>
  <c r="H246" i="17"/>
  <c r="F246" i="17"/>
  <c r="C258" i="17"/>
  <c r="H109" i="17"/>
  <c r="C142" i="17"/>
  <c r="F109" i="17"/>
  <c r="C125" i="17"/>
  <c r="H74" i="17"/>
  <c r="C90" i="17"/>
  <c r="F74" i="17"/>
  <c r="C107" i="17"/>
  <c r="C251" i="17"/>
  <c r="H226" i="17"/>
  <c r="F226" i="17"/>
  <c r="C238" i="17"/>
  <c r="H147" i="17"/>
  <c r="C163" i="17"/>
  <c r="F147" i="17"/>
  <c r="F227" i="17"/>
  <c r="E257" i="17"/>
  <c r="I245" i="17"/>
  <c r="C144" i="17"/>
  <c r="C127" i="17"/>
  <c r="H111" i="17"/>
  <c r="F111" i="17"/>
  <c r="I246" i="17"/>
  <c r="E258" i="17"/>
  <c r="G246" i="17"/>
  <c r="C106" i="17"/>
  <c r="H73" i="17"/>
  <c r="F73" i="17"/>
  <c r="C89" i="17"/>
  <c r="C138" i="17"/>
  <c r="C121" i="17"/>
  <c r="H105" i="17"/>
  <c r="C264" i="17"/>
  <c r="F252" i="17"/>
  <c r="H252" i="17"/>
  <c r="H71" i="17"/>
  <c r="C87" i="17"/>
  <c r="C104" i="17"/>
  <c r="I224" i="17"/>
  <c r="E249" i="17"/>
  <c r="E236" i="17"/>
  <c r="G224" i="17"/>
  <c r="H143" i="17"/>
  <c r="C159" i="17"/>
  <c r="F143" i="17"/>
  <c r="H83" i="17"/>
  <c r="C99" i="17"/>
  <c r="C116" i="17"/>
  <c r="F83" i="17"/>
  <c r="H247" i="17"/>
  <c r="C259" i="17"/>
  <c r="F247" i="17"/>
  <c r="E132" i="17"/>
  <c r="E149" i="17"/>
  <c r="I116" i="17"/>
  <c r="G116" i="17"/>
  <c r="I140" i="17"/>
  <c r="E156" i="17"/>
  <c r="F80" i="17"/>
  <c r="C262" i="17"/>
  <c r="H250" i="17"/>
  <c r="F250" i="17"/>
  <c r="G81" i="17"/>
  <c r="E260" i="17"/>
  <c r="G248" i="17"/>
  <c r="I248" i="17"/>
  <c r="K23" i="16"/>
  <c r="T17" i="16"/>
  <c r="S20" i="16"/>
  <c r="D9" i="16"/>
  <c r="B8" i="16"/>
  <c r="N5" i="16"/>
  <c r="N6" i="16" s="1"/>
  <c r="N7" i="16" s="1"/>
  <c r="N8" i="16" s="1"/>
  <c r="N9" i="16" s="1"/>
  <c r="N10" i="16" s="1"/>
  <c r="N11" i="16" s="1"/>
  <c r="N12" i="16" s="1"/>
  <c r="Q4" i="16"/>
  <c r="Q5" i="16" s="1"/>
  <c r="Q6" i="16" s="1"/>
  <c r="Q7" i="16" s="1"/>
  <c r="Q8" i="16" s="1"/>
  <c r="Q9" i="16" s="1"/>
  <c r="Q10" i="16" s="1"/>
  <c r="Q11" i="16" s="1"/>
  <c r="Q12" i="16" s="1"/>
  <c r="Q14" i="16" s="1"/>
  <c r="I6" i="16"/>
  <c r="L5" i="16"/>
  <c r="O5" i="16" s="1"/>
  <c r="R5" i="16" s="1"/>
  <c r="CG4" i="10" l="1"/>
  <c r="BS4" i="10"/>
  <c r="BZ4" i="10"/>
  <c r="BT4" i="10"/>
  <c r="CH4" i="10"/>
  <c r="CA4" i="10"/>
  <c r="BU4" i="10"/>
  <c r="CI4" i="10"/>
  <c r="CB4" i="10"/>
  <c r="Y379" i="18"/>
  <c r="F379" i="18"/>
  <c r="S379" i="18"/>
  <c r="M379" i="18"/>
  <c r="Z273" i="18"/>
  <c r="M235" i="18"/>
  <c r="Z235" i="18"/>
  <c r="S235" i="18"/>
  <c r="AA240" i="18"/>
  <c r="N240" i="18"/>
  <c r="E258" i="18"/>
  <c r="T240" i="18"/>
  <c r="AA278" i="18"/>
  <c r="Q379" i="18"/>
  <c r="W379" i="18"/>
  <c r="E379" i="18"/>
  <c r="C379" i="18"/>
  <c r="K379" i="18"/>
  <c r="Q380" i="18"/>
  <c r="D220" i="18"/>
  <c r="F240" i="18"/>
  <c r="L202" i="18"/>
  <c r="R202" i="18"/>
  <c r="Y202" i="18"/>
  <c r="M199" i="18"/>
  <c r="G237" i="18"/>
  <c r="S199" i="18"/>
  <c r="Z199" i="18"/>
  <c r="N243" i="18"/>
  <c r="T243" i="18"/>
  <c r="E261" i="18"/>
  <c r="AA243" i="18"/>
  <c r="G239" i="18"/>
  <c r="M201" i="18"/>
  <c r="S201" i="18"/>
  <c r="Z201" i="18"/>
  <c r="E390" i="18"/>
  <c r="N374" i="18"/>
  <c r="T374" i="18"/>
  <c r="Z374" i="18"/>
  <c r="W382" i="18"/>
  <c r="E382" i="18"/>
  <c r="K382" i="18"/>
  <c r="C382" i="18"/>
  <c r="Q382" i="18"/>
  <c r="Z233" i="18"/>
  <c r="M233" i="18"/>
  <c r="S233" i="18"/>
  <c r="Z271" i="18"/>
  <c r="J378" i="18"/>
  <c r="C394" i="18"/>
  <c r="V378" i="18"/>
  <c r="D248" i="18"/>
  <c r="Y230" i="18"/>
  <c r="Y268" i="18"/>
  <c r="L230" i="18"/>
  <c r="S243" i="18"/>
  <c r="M243" i="18"/>
  <c r="Z243" i="18"/>
  <c r="O193" i="18"/>
  <c r="U193" i="18"/>
  <c r="I231" i="18"/>
  <c r="L375" i="18"/>
  <c r="R375" i="18"/>
  <c r="D391" i="18"/>
  <c r="X375" i="18"/>
  <c r="W374" i="18"/>
  <c r="E374" i="18"/>
  <c r="K374" i="18"/>
  <c r="C374" i="18"/>
  <c r="Q374" i="18"/>
  <c r="O233" i="18"/>
  <c r="E389" i="18"/>
  <c r="Z373" i="18"/>
  <c r="N373" i="18"/>
  <c r="C215" i="18"/>
  <c r="P197" i="18"/>
  <c r="V197" i="18"/>
  <c r="C235" i="18"/>
  <c r="J197" i="18"/>
  <c r="D60" i="18"/>
  <c r="L43" i="18"/>
  <c r="F45" i="18"/>
  <c r="R43" i="18"/>
  <c r="H43" i="18"/>
  <c r="N198" i="18"/>
  <c r="T198" i="18"/>
  <c r="AA198" i="18"/>
  <c r="H236" i="18"/>
  <c r="E216" i="18"/>
  <c r="C359" i="18"/>
  <c r="J343" i="18"/>
  <c r="P343" i="18"/>
  <c r="V343" i="18"/>
  <c r="M236" i="18"/>
  <c r="Z274" i="18"/>
  <c r="S236" i="18"/>
  <c r="Z236" i="18"/>
  <c r="M200" i="18"/>
  <c r="S200" i="18"/>
  <c r="Z200" i="18"/>
  <c r="G238" i="18"/>
  <c r="F370" i="18"/>
  <c r="Y370" i="18"/>
  <c r="M370" i="18"/>
  <c r="R241" i="18"/>
  <c r="Y241" i="18"/>
  <c r="D259" i="18"/>
  <c r="Y279" i="18"/>
  <c r="L241" i="18"/>
  <c r="X235" i="18"/>
  <c r="X273" i="18"/>
  <c r="C61" i="18"/>
  <c r="C46" i="18"/>
  <c r="P44" i="18"/>
  <c r="Z379" i="18"/>
  <c r="E395" i="18"/>
  <c r="N379" i="18"/>
  <c r="T379" i="18"/>
  <c r="H371" i="18"/>
  <c r="O371" i="18"/>
  <c r="U371" i="18"/>
  <c r="AA371" i="18"/>
  <c r="N231" i="18"/>
  <c r="T231" i="18"/>
  <c r="E249" i="18"/>
  <c r="AA231" i="18"/>
  <c r="AA269" i="18"/>
  <c r="T342" i="18"/>
  <c r="E358" i="18"/>
  <c r="Z342" i="18"/>
  <c r="N342" i="18"/>
  <c r="D355" i="18"/>
  <c r="R339" i="18"/>
  <c r="X339" i="18"/>
  <c r="L339" i="18"/>
  <c r="N235" i="18"/>
  <c r="T235" i="18"/>
  <c r="E253" i="18"/>
  <c r="AA235" i="18"/>
  <c r="AA273" i="18"/>
  <c r="E252" i="18"/>
  <c r="T234" i="18"/>
  <c r="N234" i="18"/>
  <c r="AA272" i="18"/>
  <c r="AA234" i="18"/>
  <c r="D213" i="18"/>
  <c r="F233" i="18"/>
  <c r="Y195" i="18"/>
  <c r="L195" i="18"/>
  <c r="R195" i="18"/>
  <c r="O199" i="18"/>
  <c r="I237" i="18"/>
  <c r="U199" i="18"/>
  <c r="Z241" i="18"/>
  <c r="Z279" i="18"/>
  <c r="M241" i="18"/>
  <c r="S241" i="18"/>
  <c r="M230" i="18"/>
  <c r="Z268" i="18"/>
  <c r="Z230" i="18"/>
  <c r="S202" i="18"/>
  <c r="O197" i="18"/>
  <c r="I235" i="18"/>
  <c r="U197" i="18"/>
  <c r="U373" i="18"/>
  <c r="X371" i="18"/>
  <c r="L371" i="18"/>
  <c r="R371" i="18"/>
  <c r="D387" i="18"/>
  <c r="O206" i="18"/>
  <c r="I244" i="18"/>
  <c r="U206" i="18"/>
  <c r="R344" i="18"/>
  <c r="X344" i="18"/>
  <c r="D360" i="18"/>
  <c r="L344" i="18"/>
  <c r="J376" i="18"/>
  <c r="C392" i="18"/>
  <c r="P376" i="18"/>
  <c r="V376" i="18"/>
  <c r="N375" i="18"/>
  <c r="T375" i="18"/>
  <c r="Z375" i="18"/>
  <c r="E391" i="18"/>
  <c r="E217" i="18"/>
  <c r="N199" i="18"/>
  <c r="H237" i="18"/>
  <c r="T199" i="18"/>
  <c r="AA199" i="18"/>
  <c r="C223" i="18"/>
  <c r="C243" i="18"/>
  <c r="P205" i="18"/>
  <c r="V205" i="18"/>
  <c r="J205" i="18"/>
  <c r="X236" i="18"/>
  <c r="X274" i="18"/>
  <c r="S380" i="18"/>
  <c r="O242" i="18"/>
  <c r="U242" i="18"/>
  <c r="J239" i="18"/>
  <c r="P239" i="18"/>
  <c r="C257" i="18"/>
  <c r="V239" i="18"/>
  <c r="V277" i="18"/>
  <c r="N337" i="18"/>
  <c r="T337" i="18"/>
  <c r="E353" i="18"/>
  <c r="Z337" i="18"/>
  <c r="U376" i="18"/>
  <c r="AA376" i="18"/>
  <c r="O376" i="18"/>
  <c r="H376" i="18"/>
  <c r="S373" i="18"/>
  <c r="F373" i="18"/>
  <c r="Y373" i="18"/>
  <c r="M373" i="18"/>
  <c r="V375" i="18"/>
  <c r="J375" i="18"/>
  <c r="P375" i="18"/>
  <c r="C391" i="18"/>
  <c r="D393" i="18"/>
  <c r="L377" i="18"/>
  <c r="X377" i="18"/>
  <c r="E260" i="18"/>
  <c r="T242" i="18"/>
  <c r="N242" i="18"/>
  <c r="AA280" i="18"/>
  <c r="AA242" i="18"/>
  <c r="E240" i="18"/>
  <c r="X202" i="18"/>
  <c r="V237" i="18"/>
  <c r="C255" i="18"/>
  <c r="J237" i="18"/>
  <c r="V275" i="18"/>
  <c r="D390" i="18"/>
  <c r="L374" i="18"/>
  <c r="X374" i="18"/>
  <c r="R374" i="18"/>
  <c r="R340" i="18"/>
  <c r="S240" i="18"/>
  <c r="Z240" i="18"/>
  <c r="Z278" i="18"/>
  <c r="M240" i="18"/>
  <c r="S378" i="18"/>
  <c r="Y378" i="18"/>
  <c r="M378" i="18"/>
  <c r="F378" i="18"/>
  <c r="K377" i="18"/>
  <c r="C377" i="18"/>
  <c r="Q377" i="18"/>
  <c r="W377" i="18"/>
  <c r="E377" i="18"/>
  <c r="O234" i="18"/>
  <c r="U234" i="18"/>
  <c r="W276" i="18"/>
  <c r="K238" i="18"/>
  <c r="Q238" i="18"/>
  <c r="W238" i="18"/>
  <c r="Z269" i="18"/>
  <c r="S231" i="18"/>
  <c r="M231" i="18"/>
  <c r="Z231" i="18"/>
  <c r="D243" i="18"/>
  <c r="Q205" i="18"/>
  <c r="W205" i="18"/>
  <c r="K205" i="18"/>
  <c r="X277" i="18"/>
  <c r="X239" i="18"/>
  <c r="S371" i="18"/>
  <c r="V347" i="18"/>
  <c r="C363" i="18"/>
  <c r="P347" i="18"/>
  <c r="J347" i="18"/>
  <c r="M244" i="18"/>
  <c r="S244" i="18"/>
  <c r="Z244" i="18"/>
  <c r="Q206" i="18"/>
  <c r="W381" i="18"/>
  <c r="E381" i="18"/>
  <c r="Q381" i="18"/>
  <c r="K381" i="18"/>
  <c r="C381" i="18"/>
  <c r="D218" i="18"/>
  <c r="L200" i="18"/>
  <c r="R200" i="18"/>
  <c r="Y200" i="18"/>
  <c r="F238" i="18"/>
  <c r="X380" i="18"/>
  <c r="L380" i="18"/>
  <c r="D396" i="18"/>
  <c r="R380" i="18"/>
  <c r="C216" i="18"/>
  <c r="C236" i="18"/>
  <c r="P237" i="18" s="1"/>
  <c r="P198" i="18"/>
  <c r="V198" i="18"/>
  <c r="J198" i="18"/>
  <c r="M242" i="18"/>
  <c r="Z242" i="18"/>
  <c r="S242" i="18"/>
  <c r="Z280" i="18"/>
  <c r="N241" i="18"/>
  <c r="E259" i="18"/>
  <c r="AA241" i="18"/>
  <c r="T241" i="18"/>
  <c r="AA279" i="18"/>
  <c r="C212" i="18"/>
  <c r="V194" i="18"/>
  <c r="P194" i="18"/>
  <c r="J194" i="18"/>
  <c r="C232" i="18"/>
  <c r="D239" i="18"/>
  <c r="K201" i="18"/>
  <c r="Q201" i="18"/>
  <c r="W201" i="18"/>
  <c r="V337" i="18"/>
  <c r="J337" i="18"/>
  <c r="C353" i="18"/>
  <c r="P337" i="18"/>
  <c r="E248" i="18"/>
  <c r="AA230" i="18"/>
  <c r="N230" i="18"/>
  <c r="AA268" i="18"/>
  <c r="U200" i="18"/>
  <c r="L201" i="18"/>
  <c r="F239" i="18"/>
  <c r="D219" i="18"/>
  <c r="R201" i="18"/>
  <c r="Y201" i="18"/>
  <c r="D234" i="18"/>
  <c r="Q196" i="18"/>
  <c r="W196" i="18"/>
  <c r="K196" i="18"/>
  <c r="E398" i="18"/>
  <c r="N382" i="18"/>
  <c r="T382" i="18"/>
  <c r="Z382" i="18"/>
  <c r="L235" i="18"/>
  <c r="Y235" i="18"/>
  <c r="D253" i="18"/>
  <c r="R235" i="18"/>
  <c r="Y273" i="18"/>
  <c r="J241" i="18"/>
  <c r="V241" i="18"/>
  <c r="C259" i="18"/>
  <c r="V279" i="18"/>
  <c r="U241" i="18"/>
  <c r="O241" i="18"/>
  <c r="C242" i="18"/>
  <c r="J204" i="18"/>
  <c r="P204" i="18"/>
  <c r="V204" i="18"/>
  <c r="C222" i="18"/>
  <c r="W236" i="18"/>
  <c r="K236" i="18"/>
  <c r="W274" i="18"/>
  <c r="W275" i="18"/>
  <c r="K237" i="18"/>
  <c r="W237" i="18"/>
  <c r="Q237" i="18"/>
  <c r="J338" i="18"/>
  <c r="C354" i="18"/>
  <c r="P338" i="18"/>
  <c r="V338" i="18"/>
  <c r="C224" i="18"/>
  <c r="C244" i="18"/>
  <c r="P206" i="18"/>
  <c r="V206" i="18"/>
  <c r="J206" i="18"/>
  <c r="C249" i="18"/>
  <c r="V231" i="18"/>
  <c r="J231" i="18"/>
  <c r="V269" i="18"/>
  <c r="W371" i="18"/>
  <c r="C371" i="18"/>
  <c r="Q371" i="18"/>
  <c r="K371" i="18"/>
  <c r="N380" i="18"/>
  <c r="E396" i="18"/>
  <c r="Z380" i="18"/>
  <c r="T380" i="18"/>
  <c r="U238" i="18"/>
  <c r="O238" i="18"/>
  <c r="Z378" i="18"/>
  <c r="E394" i="18"/>
  <c r="N378" i="18"/>
  <c r="E251" i="18"/>
  <c r="AA233" i="18"/>
  <c r="T233" i="18"/>
  <c r="N233" i="18"/>
  <c r="AA271" i="18"/>
  <c r="E218" i="18"/>
  <c r="N200" i="18"/>
  <c r="T200" i="18"/>
  <c r="AA200" i="18"/>
  <c r="H238" i="18"/>
  <c r="O240" i="18"/>
  <c r="U240" i="18"/>
  <c r="L342" i="18"/>
  <c r="D358" i="18"/>
  <c r="R342" i="18"/>
  <c r="X342" i="18"/>
  <c r="N381" i="18"/>
  <c r="E397" i="18"/>
  <c r="T381" i="18"/>
  <c r="Z381" i="18"/>
  <c r="AA377" i="18"/>
  <c r="H377" i="18"/>
  <c r="T378" i="18" s="1"/>
  <c r="U377" i="18"/>
  <c r="O377" i="18"/>
  <c r="Q232" i="18"/>
  <c r="W270" i="18"/>
  <c r="K232" i="18"/>
  <c r="W232" i="18"/>
  <c r="R236" i="18"/>
  <c r="L236" i="18"/>
  <c r="Y236" i="18"/>
  <c r="D254" i="18"/>
  <c r="Y274" i="18"/>
  <c r="W244" i="18"/>
  <c r="K244" i="18"/>
  <c r="Q244" i="18"/>
  <c r="C240" i="18"/>
  <c r="P241" i="18" s="1"/>
  <c r="C220" i="18"/>
  <c r="J202" i="18"/>
  <c r="P202" i="18"/>
  <c r="V202" i="18"/>
  <c r="Y231" i="18"/>
  <c r="L231" i="18"/>
  <c r="R231" i="18"/>
  <c r="D249" i="18"/>
  <c r="Y269" i="18"/>
  <c r="M234" i="18"/>
  <c r="S234" i="18"/>
  <c r="Z234" i="18"/>
  <c r="Z272" i="18"/>
  <c r="Y234" i="18"/>
  <c r="D252" i="18"/>
  <c r="R234" i="18"/>
  <c r="L234" i="18"/>
  <c r="Y272" i="18"/>
  <c r="W231" i="18"/>
  <c r="W269" i="18"/>
  <c r="Q231" i="18"/>
  <c r="K231" i="18"/>
  <c r="AA206" i="18"/>
  <c r="N206" i="18"/>
  <c r="E224" i="18"/>
  <c r="H244" i="18"/>
  <c r="T206" i="18"/>
  <c r="K203" i="18"/>
  <c r="D241" i="18"/>
  <c r="Q203" i="18"/>
  <c r="W203" i="18"/>
  <c r="D398" i="18"/>
  <c r="L382" i="18"/>
  <c r="X382" i="18"/>
  <c r="R382" i="18"/>
  <c r="K372" i="18"/>
  <c r="C372" i="18"/>
  <c r="W372" i="18"/>
  <c r="Q372" i="18"/>
  <c r="T239" i="18"/>
  <c r="E257" i="18"/>
  <c r="AA239" i="18"/>
  <c r="N239" i="18"/>
  <c r="AA277" i="18"/>
  <c r="X238" i="18"/>
  <c r="X276" i="18"/>
  <c r="R244" i="18"/>
  <c r="L244" i="18"/>
  <c r="D262" i="18"/>
  <c r="Y244" i="18"/>
  <c r="X381" i="18"/>
  <c r="D397" i="18"/>
  <c r="L381" i="18"/>
  <c r="R381" i="18"/>
  <c r="P238" i="18"/>
  <c r="C256" i="18"/>
  <c r="J238" i="18"/>
  <c r="V238" i="18"/>
  <c r="V276" i="18"/>
  <c r="Y242" i="18"/>
  <c r="D260" i="18"/>
  <c r="L242" i="18"/>
  <c r="R242" i="18"/>
  <c r="Y280" i="18"/>
  <c r="X237" i="18"/>
  <c r="X275" i="18"/>
  <c r="P345" i="18"/>
  <c r="C361" i="18"/>
  <c r="V345" i="18"/>
  <c r="J345" i="18"/>
  <c r="D242" i="18"/>
  <c r="Q204" i="18"/>
  <c r="W204" i="18"/>
  <c r="K204" i="18"/>
  <c r="J370" i="18"/>
  <c r="V370" i="18"/>
  <c r="C386" i="18"/>
  <c r="C210" i="18"/>
  <c r="J192" i="18"/>
  <c r="C230" i="18"/>
  <c r="V192" i="18"/>
  <c r="W230" i="18"/>
  <c r="W268" i="18"/>
  <c r="K230" i="18"/>
  <c r="D47" i="18"/>
  <c r="K46" i="18"/>
  <c r="G46" i="18"/>
  <c r="Q46" i="18"/>
  <c r="O239" i="18"/>
  <c r="U239" i="18"/>
  <c r="D361" i="18"/>
  <c r="X345" i="18"/>
  <c r="R345" i="18"/>
  <c r="L345" i="18"/>
  <c r="D235" i="18"/>
  <c r="Q197" i="18"/>
  <c r="W197" i="18"/>
  <c r="K197" i="18"/>
  <c r="I45" i="18"/>
  <c r="O45" i="18" s="1"/>
  <c r="O43" i="18"/>
  <c r="Z343" i="18"/>
  <c r="E359" i="18"/>
  <c r="N343" i="18"/>
  <c r="T343" i="18"/>
  <c r="O205" i="18"/>
  <c r="U205" i="18"/>
  <c r="I243" i="18"/>
  <c r="V348" i="18"/>
  <c r="C364" i="18"/>
  <c r="J348" i="18"/>
  <c r="P348" i="18"/>
  <c r="D352" i="18"/>
  <c r="X336" i="18"/>
  <c r="L336" i="18"/>
  <c r="J196" i="18"/>
  <c r="C234" i="18"/>
  <c r="P196" i="18"/>
  <c r="C214" i="18"/>
  <c r="V196" i="18"/>
  <c r="K240" i="18"/>
  <c r="Q240" i="18"/>
  <c r="W240" i="18"/>
  <c r="W278" i="18"/>
  <c r="E386" i="18"/>
  <c r="N370" i="18"/>
  <c r="Z370" i="18"/>
  <c r="E241" i="18"/>
  <c r="X203" i="18"/>
  <c r="R203" i="18"/>
  <c r="V340" i="18"/>
  <c r="C356" i="18"/>
  <c r="J340" i="18"/>
  <c r="P340" i="18"/>
  <c r="L243" i="18"/>
  <c r="R243" i="18"/>
  <c r="D261" i="18"/>
  <c r="Y243" i="18"/>
  <c r="O198" i="18"/>
  <c r="U198" i="18"/>
  <c r="I236" i="18"/>
  <c r="F237" i="18"/>
  <c r="L199" i="18"/>
  <c r="D217" i="18"/>
  <c r="R199" i="18"/>
  <c r="Y199" i="18"/>
  <c r="T339" i="18"/>
  <c r="M376" i="18"/>
  <c r="S376" i="18"/>
  <c r="Y376" i="18"/>
  <c r="F376" i="18"/>
  <c r="R377" i="18" s="1"/>
  <c r="C120" i="17"/>
  <c r="H104" i="17"/>
  <c r="C137" i="17"/>
  <c r="I145" i="17"/>
  <c r="E161" i="17"/>
  <c r="G145" i="17"/>
  <c r="I141" i="17"/>
  <c r="E157" i="17"/>
  <c r="G141" i="17"/>
  <c r="E159" i="17"/>
  <c r="I143" i="17"/>
  <c r="C164" i="17"/>
  <c r="H148" i="17"/>
  <c r="F148" i="17"/>
  <c r="I149" i="17"/>
  <c r="E165" i="17"/>
  <c r="G149" i="17"/>
  <c r="I148" i="17"/>
  <c r="G148" i="17"/>
  <c r="E164" i="17"/>
  <c r="H144" i="17"/>
  <c r="F144" i="17"/>
  <c r="C160" i="17"/>
  <c r="H146" i="17"/>
  <c r="C162" i="17"/>
  <c r="C154" i="17"/>
  <c r="H138" i="17"/>
  <c r="F138" i="17"/>
  <c r="E160" i="17"/>
  <c r="I144" i="17"/>
  <c r="G144" i="17"/>
  <c r="C139" i="17"/>
  <c r="H106" i="17"/>
  <c r="F106" i="17"/>
  <c r="C122" i="17"/>
  <c r="C261" i="17"/>
  <c r="F249" i="17"/>
  <c r="H249" i="17"/>
  <c r="C158" i="17"/>
  <c r="H142" i="17"/>
  <c r="C149" i="17"/>
  <c r="F116" i="17"/>
  <c r="H116" i="17"/>
  <c r="C132" i="17"/>
  <c r="E261" i="17"/>
  <c r="G249" i="17"/>
  <c r="I249" i="17"/>
  <c r="F105" i="17"/>
  <c r="H251" i="17"/>
  <c r="F251" i="17"/>
  <c r="C263" i="17"/>
  <c r="E146" i="17"/>
  <c r="G113" i="17"/>
  <c r="E129" i="17"/>
  <c r="I113" i="17"/>
  <c r="I109" i="17"/>
  <c r="E142" i="17"/>
  <c r="G143" i="17" s="1"/>
  <c r="G109" i="17"/>
  <c r="E125" i="17"/>
  <c r="C141" i="17"/>
  <c r="F108" i="17"/>
  <c r="H108" i="17"/>
  <c r="C124" i="17"/>
  <c r="C145" i="17"/>
  <c r="F112" i="17"/>
  <c r="C128" i="17"/>
  <c r="H112" i="17"/>
  <c r="C123" i="17"/>
  <c r="H107" i="17"/>
  <c r="C140" i="17"/>
  <c r="F107" i="17"/>
  <c r="E163" i="17"/>
  <c r="I147" i="17"/>
  <c r="L6" i="16"/>
  <c r="O6" i="16" s="1"/>
  <c r="R6" i="16" s="1"/>
  <c r="I7" i="16"/>
  <c r="D10" i="16"/>
  <c r="B9" i="16"/>
  <c r="CE4" i="10" l="1"/>
  <c r="CL4" i="10"/>
  <c r="CF4" i="10"/>
  <c r="CM4" i="10"/>
  <c r="CD4" i="10"/>
  <c r="CK4" i="10"/>
  <c r="V230" i="18"/>
  <c r="AC229" i="18"/>
  <c r="C248" i="18"/>
  <c r="J230" i="18"/>
  <c r="V268" i="18"/>
  <c r="X241" i="18"/>
  <c r="X279" i="18"/>
  <c r="W235" i="18"/>
  <c r="W273" i="18"/>
  <c r="K235" i="18"/>
  <c r="Q235" i="18"/>
  <c r="M46" i="18"/>
  <c r="E46" i="18"/>
  <c r="S46" i="18"/>
  <c r="I46" i="18"/>
  <c r="O46" i="18" s="1"/>
  <c r="Q242" i="18"/>
  <c r="W280" i="18"/>
  <c r="W242" i="18"/>
  <c r="K242" i="18"/>
  <c r="C387" i="18"/>
  <c r="P371" i="18"/>
  <c r="V371" i="18"/>
  <c r="J371" i="18"/>
  <c r="Q234" i="18"/>
  <c r="W272" i="18"/>
  <c r="W234" i="18"/>
  <c r="K234" i="18"/>
  <c r="C393" i="18"/>
  <c r="J377" i="18"/>
  <c r="P377" i="18"/>
  <c r="V377" i="18"/>
  <c r="N237" i="18"/>
  <c r="T237" i="18"/>
  <c r="AA237" i="18"/>
  <c r="E255" i="18"/>
  <c r="AA275" i="18"/>
  <c r="O244" i="18"/>
  <c r="U244" i="18"/>
  <c r="O235" i="18"/>
  <c r="U235" i="18"/>
  <c r="Y233" i="18"/>
  <c r="L233" i="18"/>
  <c r="D251" i="18"/>
  <c r="Y271" i="18"/>
  <c r="R233" i="18"/>
  <c r="V374" i="18"/>
  <c r="C390" i="18"/>
  <c r="P374" i="18"/>
  <c r="J374" i="18"/>
  <c r="O231" i="18"/>
  <c r="U231" i="18"/>
  <c r="E60" i="18"/>
  <c r="N43" i="18"/>
  <c r="H45" i="18"/>
  <c r="T43" i="18"/>
  <c r="L45" i="18"/>
  <c r="D62" i="18"/>
  <c r="T376" i="18"/>
  <c r="E392" i="18"/>
  <c r="Z376" i="18"/>
  <c r="N376" i="18"/>
  <c r="D255" i="18"/>
  <c r="L237" i="18"/>
  <c r="R237" i="18"/>
  <c r="Y237" i="18"/>
  <c r="Y275" i="18"/>
  <c r="K47" i="18"/>
  <c r="Q47" i="18"/>
  <c r="G47" i="18"/>
  <c r="D48" i="18"/>
  <c r="P372" i="18"/>
  <c r="J372" i="18"/>
  <c r="V372" i="18"/>
  <c r="C388" i="18"/>
  <c r="W279" i="18"/>
  <c r="Q241" i="18"/>
  <c r="W241" i="18"/>
  <c r="K241" i="18"/>
  <c r="T238" i="18"/>
  <c r="AA238" i="18"/>
  <c r="E256" i="18"/>
  <c r="N238" i="18"/>
  <c r="AA276" i="18"/>
  <c r="V244" i="18"/>
  <c r="C262" i="18"/>
  <c r="J244" i="18"/>
  <c r="P244" i="18"/>
  <c r="K239" i="18"/>
  <c r="W277" i="18"/>
  <c r="W239" i="18"/>
  <c r="Q239" i="18"/>
  <c r="L238" i="18"/>
  <c r="Y238" i="18"/>
  <c r="D256" i="18"/>
  <c r="R238" i="18"/>
  <c r="Y276" i="18"/>
  <c r="W243" i="18"/>
  <c r="K243" i="18"/>
  <c r="Q243" i="18"/>
  <c r="R378" i="18"/>
  <c r="X378" i="18"/>
  <c r="D394" i="18"/>
  <c r="L378" i="18"/>
  <c r="C63" i="18"/>
  <c r="F46" i="18"/>
  <c r="C47" i="18"/>
  <c r="J46" i="18"/>
  <c r="P46" i="18"/>
  <c r="R240" i="18"/>
  <c r="Y240" i="18"/>
  <c r="L240" i="18"/>
  <c r="D258" i="18"/>
  <c r="Y278" i="18"/>
  <c r="O236" i="18"/>
  <c r="U236" i="18"/>
  <c r="P234" i="18"/>
  <c r="C252" i="18"/>
  <c r="V234" i="18"/>
  <c r="J234" i="18"/>
  <c r="V272" i="18"/>
  <c r="P232" i="18"/>
  <c r="C250" i="18"/>
  <c r="V232" i="18"/>
  <c r="J232" i="18"/>
  <c r="V270" i="18"/>
  <c r="U237" i="18"/>
  <c r="O237" i="18"/>
  <c r="N236" i="18"/>
  <c r="E254" i="18"/>
  <c r="AA236" i="18"/>
  <c r="T236" i="18"/>
  <c r="AA274" i="18"/>
  <c r="V382" i="18"/>
  <c r="C398" i="18"/>
  <c r="P382" i="18"/>
  <c r="J382" i="18"/>
  <c r="O243" i="18"/>
  <c r="U243" i="18"/>
  <c r="P242" i="18"/>
  <c r="C260" i="18"/>
  <c r="V242" i="18"/>
  <c r="J242" i="18"/>
  <c r="V280" i="18"/>
  <c r="L239" i="18"/>
  <c r="D257" i="18"/>
  <c r="R239" i="18"/>
  <c r="Y239" i="18"/>
  <c r="Y277" i="18"/>
  <c r="V236" i="18"/>
  <c r="C254" i="18"/>
  <c r="P236" i="18"/>
  <c r="J236" i="18"/>
  <c r="V274" i="18"/>
  <c r="P243" i="18"/>
  <c r="V243" i="18"/>
  <c r="J243" i="18"/>
  <c r="C261" i="18"/>
  <c r="N371" i="18"/>
  <c r="T371" i="18"/>
  <c r="E387" i="18"/>
  <c r="Z371" i="18"/>
  <c r="T373" i="18"/>
  <c r="P378" i="18"/>
  <c r="P381" i="18"/>
  <c r="V381" i="18"/>
  <c r="J381" i="18"/>
  <c r="C397" i="18"/>
  <c r="N244" i="18"/>
  <c r="E262" i="18"/>
  <c r="AA244" i="18"/>
  <c r="T244" i="18"/>
  <c r="P231" i="18"/>
  <c r="Q236" i="18"/>
  <c r="X240" i="18"/>
  <c r="X278" i="18"/>
  <c r="X373" i="18"/>
  <c r="L373" i="18"/>
  <c r="D389" i="18"/>
  <c r="R373" i="18"/>
  <c r="X370" i="18"/>
  <c r="D386" i="18"/>
  <c r="L370" i="18"/>
  <c r="P235" i="18"/>
  <c r="V235" i="18"/>
  <c r="C253" i="18"/>
  <c r="J235" i="18"/>
  <c r="V273" i="18"/>
  <c r="M237" i="18"/>
  <c r="Z237" i="18"/>
  <c r="Z275" i="18"/>
  <c r="S237" i="18"/>
  <c r="R379" i="18"/>
  <c r="D395" i="18"/>
  <c r="X379" i="18"/>
  <c r="L379" i="18"/>
  <c r="C258" i="18"/>
  <c r="J240" i="18"/>
  <c r="V240" i="18"/>
  <c r="P240" i="18"/>
  <c r="V278" i="18"/>
  <c r="L376" i="18"/>
  <c r="D392" i="18"/>
  <c r="R376" i="18"/>
  <c r="X376" i="18"/>
  <c r="T377" i="18"/>
  <c r="Z377" i="18"/>
  <c r="N377" i="18"/>
  <c r="E393" i="18"/>
  <c r="M238" i="18"/>
  <c r="S238" i="18"/>
  <c r="Z238" i="18"/>
  <c r="Z276" i="18"/>
  <c r="U233" i="18"/>
  <c r="Z277" i="18"/>
  <c r="S239" i="18"/>
  <c r="Z239" i="18"/>
  <c r="M239" i="18"/>
  <c r="J379" i="18"/>
  <c r="P379" i="18"/>
  <c r="C395" i="18"/>
  <c r="V379" i="18"/>
  <c r="P380" i="18"/>
  <c r="F141" i="17"/>
  <c r="H141" i="17"/>
  <c r="C157" i="17"/>
  <c r="G146" i="17"/>
  <c r="E162" i="17"/>
  <c r="I146" i="17"/>
  <c r="G147" i="17"/>
  <c r="F149" i="17"/>
  <c r="H149" i="17"/>
  <c r="C165" i="17"/>
  <c r="C153" i="17"/>
  <c r="H137" i="17"/>
  <c r="E158" i="17"/>
  <c r="G142" i="17"/>
  <c r="I142" i="17"/>
  <c r="F145" i="17"/>
  <c r="H145" i="17"/>
  <c r="C161" i="17"/>
  <c r="C155" i="17"/>
  <c r="H139" i="17"/>
  <c r="F139" i="17"/>
  <c r="H140" i="17"/>
  <c r="C156" i="17"/>
  <c r="F140" i="17"/>
  <c r="F142" i="17"/>
  <c r="F146" i="17"/>
  <c r="D11" i="16"/>
  <c r="B10" i="16"/>
  <c r="L7" i="16"/>
  <c r="O7" i="16" s="1"/>
  <c r="R7" i="16" s="1"/>
  <c r="I8" i="16"/>
  <c r="L8" i="16" s="1"/>
  <c r="O8" i="16" s="1"/>
  <c r="R8" i="16" s="1"/>
  <c r="L46" i="18" l="1"/>
  <c r="R46" i="18"/>
  <c r="D63" i="18"/>
  <c r="H46" i="18"/>
  <c r="Q48" i="18"/>
  <c r="G48" i="18"/>
  <c r="D49" i="18"/>
  <c r="K48" i="18"/>
  <c r="E62" i="18"/>
  <c r="T45" i="18"/>
  <c r="N45" i="18"/>
  <c r="S47" i="18"/>
  <c r="M47" i="18"/>
  <c r="E47" i="18"/>
  <c r="I47" i="18"/>
  <c r="O47" i="18" s="1"/>
  <c r="C64" i="18"/>
  <c r="J47" i="18"/>
  <c r="P47" i="18"/>
  <c r="C48" i="18"/>
  <c r="F47" i="18"/>
  <c r="D12" i="16"/>
  <c r="B11" i="16"/>
  <c r="G49" i="18" l="1"/>
  <c r="D50" i="18"/>
  <c r="Q49" i="18"/>
  <c r="K49" i="18"/>
  <c r="D64" i="18"/>
  <c r="L47" i="18"/>
  <c r="R47" i="18"/>
  <c r="H47" i="18"/>
  <c r="S48" i="18"/>
  <c r="I48" i="18"/>
  <c r="O48" i="18" s="1"/>
  <c r="M48" i="18"/>
  <c r="E48" i="18"/>
  <c r="E63" i="18"/>
  <c r="N46" i="18"/>
  <c r="T46" i="18"/>
  <c r="J48" i="18"/>
  <c r="P48" i="18"/>
  <c r="C65" i="18"/>
  <c r="F48" i="18"/>
  <c r="C49" i="18"/>
  <c r="D13" i="16"/>
  <c r="B12" i="16"/>
  <c r="P49" i="18" l="1"/>
  <c r="F49" i="18"/>
  <c r="C66" i="18"/>
  <c r="C50" i="18"/>
  <c r="J49" i="18"/>
  <c r="D51" i="18"/>
  <c r="G50" i="18"/>
  <c r="K50" i="18"/>
  <c r="Q50" i="18"/>
  <c r="T47" i="18"/>
  <c r="E64" i="18"/>
  <c r="N47" i="18"/>
  <c r="D65" i="18"/>
  <c r="R48" i="18"/>
  <c r="H48" i="18"/>
  <c r="L48" i="18"/>
  <c r="M49" i="18"/>
  <c r="E49" i="18"/>
  <c r="I49" i="18"/>
  <c r="O49" i="18" s="1"/>
  <c r="S49" i="18"/>
  <c r="B13" i="16"/>
  <c r="D14" i="16"/>
  <c r="M50" i="18" l="1"/>
  <c r="E50" i="18"/>
  <c r="S50" i="18"/>
  <c r="I50" i="18"/>
  <c r="O50" i="18" s="1"/>
  <c r="E65" i="18"/>
  <c r="N48" i="18"/>
  <c r="T48" i="18"/>
  <c r="K51" i="18"/>
  <c r="Q51" i="18"/>
  <c r="G51" i="18"/>
  <c r="D52" i="18"/>
  <c r="C67" i="18"/>
  <c r="F50" i="18"/>
  <c r="C51" i="18"/>
  <c r="J50" i="18"/>
  <c r="P50" i="18"/>
  <c r="D66" i="18"/>
  <c r="H49" i="18"/>
  <c r="L49" i="18"/>
  <c r="R49" i="18"/>
  <c r="D15" i="16"/>
  <c r="B14" i="16"/>
  <c r="C68" i="18" l="1"/>
  <c r="C52" i="18"/>
  <c r="J51" i="18"/>
  <c r="P51" i="18"/>
  <c r="F51" i="18"/>
  <c r="D67" i="18"/>
  <c r="L50" i="18"/>
  <c r="R50" i="18"/>
  <c r="H50" i="18"/>
  <c r="Q52" i="18"/>
  <c r="G52" i="18"/>
  <c r="D53" i="18"/>
  <c r="K52" i="18"/>
  <c r="E66" i="18"/>
  <c r="N49" i="18"/>
  <c r="T49" i="18"/>
  <c r="S51" i="18"/>
  <c r="I51" i="18"/>
  <c r="O51" i="18" s="1"/>
  <c r="E51" i="18"/>
  <c r="M51" i="18"/>
  <c r="B15" i="16"/>
  <c r="D16" i="16"/>
  <c r="B16" i="16" s="1"/>
  <c r="N50" i="18" l="1"/>
  <c r="E67" i="18"/>
  <c r="T50" i="18"/>
  <c r="D68" i="18"/>
  <c r="L51" i="18"/>
  <c r="R51" i="18"/>
  <c r="H51" i="18"/>
  <c r="I52" i="18"/>
  <c r="O52" i="18" s="1"/>
  <c r="S52" i="18"/>
  <c r="M52" i="18"/>
  <c r="E52" i="18"/>
  <c r="G53" i="18"/>
  <c r="D54" i="18"/>
  <c r="Q53" i="18"/>
  <c r="K53" i="18"/>
  <c r="C69" i="18"/>
  <c r="J52" i="18"/>
  <c r="P52" i="18"/>
  <c r="F52" i="18"/>
  <c r="C53" i="18"/>
  <c r="E68" i="18" l="1"/>
  <c r="T51" i="18"/>
  <c r="N51" i="18"/>
  <c r="D55" i="18"/>
  <c r="G54" i="18"/>
  <c r="K54" i="18"/>
  <c r="Q54" i="18"/>
  <c r="P53" i="18"/>
  <c r="F53" i="18"/>
  <c r="C54" i="18"/>
  <c r="C70" i="18"/>
  <c r="J53" i="18"/>
  <c r="M53" i="18"/>
  <c r="E53" i="18"/>
  <c r="S53" i="18"/>
  <c r="I53" i="18"/>
  <c r="O53" i="18" s="1"/>
  <c r="D69" i="18"/>
  <c r="R52" i="18"/>
  <c r="H52" i="18"/>
  <c r="L52" i="18"/>
  <c r="M54" i="18" l="1"/>
  <c r="E54" i="18"/>
  <c r="S54" i="18"/>
  <c r="I54" i="18"/>
  <c r="O54" i="18" s="1"/>
  <c r="Q55" i="18"/>
  <c r="K55" i="18"/>
  <c r="G55" i="18"/>
  <c r="E69" i="18"/>
  <c r="N52" i="18"/>
  <c r="T52" i="18"/>
  <c r="C71" i="18"/>
  <c r="F54" i="18"/>
  <c r="C55" i="18"/>
  <c r="J54" i="18"/>
  <c r="P54" i="18"/>
  <c r="H53" i="18"/>
  <c r="L53" i="18"/>
  <c r="D70" i="18"/>
  <c r="R53" i="18"/>
  <c r="D201" i="9"/>
  <c r="AJ22" i="15"/>
  <c r="AE22" i="15"/>
  <c r="Z22" i="15"/>
  <c r="U22" i="15"/>
  <c r="AJ21" i="15"/>
  <c r="AJ26" i="15" s="1"/>
  <c r="AE21" i="15"/>
  <c r="AE26" i="15" s="1"/>
  <c r="Z21" i="15"/>
  <c r="Z26" i="15" s="1"/>
  <c r="U21" i="15"/>
  <c r="U26" i="15" s="1"/>
  <c r="AJ20" i="15"/>
  <c r="AE20" i="15"/>
  <c r="Z20" i="15"/>
  <c r="U20" i="15"/>
  <c r="P20" i="15"/>
  <c r="P26" i="15" s="1"/>
  <c r="N18" i="15"/>
  <c r="U18" i="15" s="1"/>
  <c r="Z18" i="15" s="1"/>
  <c r="AE18" i="15" s="1"/>
  <c r="AJ18" i="15" s="1"/>
  <c r="J18" i="15"/>
  <c r="K18" i="15" s="1"/>
  <c r="R18" i="15" s="1"/>
  <c r="W18" i="15" s="1"/>
  <c r="AB18" i="15" s="1"/>
  <c r="H18" i="15"/>
  <c r="P18" i="15" s="1"/>
  <c r="V18" i="15" s="1"/>
  <c r="AA18" i="15" s="1"/>
  <c r="G18" i="15"/>
  <c r="E18" i="15"/>
  <c r="U17" i="15"/>
  <c r="E17" i="15"/>
  <c r="N17" i="15" s="1"/>
  <c r="D17" i="15"/>
  <c r="G17" i="15" s="1"/>
  <c r="D16" i="15"/>
  <c r="J15" i="15"/>
  <c r="K15" i="15" s="1"/>
  <c r="R15" i="15" s="1"/>
  <c r="H15" i="15"/>
  <c r="P15" i="15" s="1"/>
  <c r="G15" i="15"/>
  <c r="E15" i="15"/>
  <c r="N15" i="15" s="1"/>
  <c r="G9" i="15"/>
  <c r="J9" i="15" s="1"/>
  <c r="K9" i="15" s="1"/>
  <c r="R9" i="15" s="1"/>
  <c r="D9" i="15"/>
  <c r="D10" i="15" s="1"/>
  <c r="G10" i="15" s="1"/>
  <c r="N8" i="15"/>
  <c r="J8" i="15"/>
  <c r="K8" i="15" s="1"/>
  <c r="R8" i="15" s="1"/>
  <c r="H8" i="15"/>
  <c r="P8" i="15" s="1"/>
  <c r="G8" i="15"/>
  <c r="E8" i="15"/>
  <c r="U7" i="15"/>
  <c r="Z7" i="15" s="1"/>
  <c r="N7" i="15"/>
  <c r="J7" i="15"/>
  <c r="K7" i="15" s="1"/>
  <c r="R7" i="15" s="1"/>
  <c r="G7" i="15"/>
  <c r="H7" i="15" s="1"/>
  <c r="P7" i="15" s="1"/>
  <c r="W6" i="15"/>
  <c r="AB6" i="15" s="1"/>
  <c r="AG6" i="15" s="1"/>
  <c r="AL6" i="15" s="1"/>
  <c r="R6" i="15"/>
  <c r="P6" i="15"/>
  <c r="V6" i="15" s="1"/>
  <c r="AA6" i="15" s="1"/>
  <c r="E6" i="15"/>
  <c r="N6" i="15" s="1"/>
  <c r="N5" i="15"/>
  <c r="J5" i="15"/>
  <c r="K5" i="15" s="1"/>
  <c r="R5" i="15" s="1"/>
  <c r="H5" i="15"/>
  <c r="P5" i="15" s="1"/>
  <c r="G5" i="15"/>
  <c r="E5" i="15"/>
  <c r="U4" i="15"/>
  <c r="P4" i="15"/>
  <c r="V4" i="15" s="1"/>
  <c r="N4" i="15"/>
  <c r="H4" i="15"/>
  <c r="G4" i="15"/>
  <c r="J4" i="15" s="1"/>
  <c r="K4" i="15" s="1"/>
  <c r="R4" i="15" s="1"/>
  <c r="W4" i="15" s="1"/>
  <c r="E4" i="15"/>
  <c r="Z2" i="15"/>
  <c r="AE2" i="15" s="1"/>
  <c r="M55" i="18" l="1"/>
  <c r="S55" i="18"/>
  <c r="I55" i="18"/>
  <c r="O55" i="18" s="1"/>
  <c r="E55" i="18"/>
  <c r="C72" i="18"/>
  <c r="J55" i="18"/>
  <c r="P55" i="18"/>
  <c r="F55" i="18"/>
  <c r="E70" i="18"/>
  <c r="N53" i="18"/>
  <c r="T53" i="18"/>
  <c r="L54" i="18"/>
  <c r="R54" i="18"/>
  <c r="D71" i="18"/>
  <c r="H54" i="18"/>
  <c r="AL21" i="15"/>
  <c r="AL24" i="15" s="1"/>
  <c r="J17" i="15"/>
  <c r="K17" i="15" s="1"/>
  <c r="R17" i="15" s="1"/>
  <c r="W17" i="15" s="1"/>
  <c r="AB17" i="15" s="1"/>
  <c r="AG17" i="15" s="1"/>
  <c r="AL17" i="15" s="1"/>
  <c r="H17" i="15"/>
  <c r="P17" i="15" s="1"/>
  <c r="V17" i="15" s="1"/>
  <c r="AA17" i="15" s="1"/>
  <c r="AF17" i="15" s="1"/>
  <c r="AK17" i="15" s="1"/>
  <c r="H10" i="15"/>
  <c r="P10" i="15" s="1"/>
  <c r="J10" i="15"/>
  <c r="K10" i="15" s="1"/>
  <c r="R10" i="15" s="1"/>
  <c r="AB4" i="15"/>
  <c r="AG4" i="15" s="1"/>
  <c r="AL4" i="15" s="1"/>
  <c r="W5" i="15"/>
  <c r="AE7" i="15"/>
  <c r="AJ7" i="15" s="1"/>
  <c r="AA4" i="15"/>
  <c r="AF4" i="15" s="1"/>
  <c r="AK4" i="15" s="1"/>
  <c r="V5" i="15"/>
  <c r="AF6" i="15"/>
  <c r="AK6" i="15" s="1"/>
  <c r="AF18" i="15"/>
  <c r="AK18" i="15" s="1"/>
  <c r="AG18" i="15"/>
  <c r="AL18" i="15" s="1"/>
  <c r="U5" i="15"/>
  <c r="Z4" i="15"/>
  <c r="AE4" i="15" s="1"/>
  <c r="AJ4" i="15" s="1"/>
  <c r="H9" i="15"/>
  <c r="P9" i="15" s="1"/>
  <c r="Z17" i="15"/>
  <c r="AE17" i="15" s="1"/>
  <c r="AJ17" i="15" s="1"/>
  <c r="AL20" i="15"/>
  <c r="E10" i="15"/>
  <c r="N10" i="15" s="1"/>
  <c r="D11" i="15"/>
  <c r="E9" i="15"/>
  <c r="N9" i="15" s="1"/>
  <c r="G16" i="15"/>
  <c r="E16" i="15"/>
  <c r="N16" i="15" s="1"/>
  <c r="E71" i="18" l="1"/>
  <c r="N54" i="18"/>
  <c r="T54" i="18"/>
  <c r="D72" i="18"/>
  <c r="R55" i="18"/>
  <c r="L55" i="18"/>
  <c r="H55" i="18"/>
  <c r="V7" i="15"/>
  <c r="AA5" i="15"/>
  <c r="AF5" i="15" s="1"/>
  <c r="AK5" i="15" s="1"/>
  <c r="W7" i="15"/>
  <c r="AB5" i="15"/>
  <c r="AG5" i="15" s="1"/>
  <c r="AL5" i="15" s="1"/>
  <c r="H16" i="15"/>
  <c r="P16" i="15" s="1"/>
  <c r="J16" i="15"/>
  <c r="K16" i="15" s="1"/>
  <c r="R16" i="15" s="1"/>
  <c r="U6" i="15"/>
  <c r="Z5" i="15"/>
  <c r="AE5" i="15" s="1"/>
  <c r="AJ5" i="15" s="1"/>
  <c r="G11" i="15"/>
  <c r="E11" i="15"/>
  <c r="N11" i="15" s="1"/>
  <c r="D12" i="15"/>
  <c r="T55" i="18" l="1"/>
  <c r="E72" i="18"/>
  <c r="N55" i="18"/>
  <c r="D13" i="15"/>
  <c r="G12" i="15"/>
  <c r="E12" i="15"/>
  <c r="N12" i="15" s="1"/>
  <c r="V8" i="15"/>
  <c r="AA7" i="15"/>
  <c r="AF7" i="15" s="1"/>
  <c r="AK7" i="15" s="1"/>
  <c r="U8" i="15"/>
  <c r="Z6" i="15"/>
  <c r="AE6" i="15" s="1"/>
  <c r="AJ6" i="15" s="1"/>
  <c r="AB7" i="15"/>
  <c r="AG7" i="15" s="1"/>
  <c r="AL7" i="15" s="1"/>
  <c r="W8" i="15"/>
  <c r="H11" i="15"/>
  <c r="P11" i="15" s="1"/>
  <c r="J11" i="15"/>
  <c r="K11" i="15" s="1"/>
  <c r="R11" i="15" s="1"/>
  <c r="E13" i="15" l="1"/>
  <c r="N13" i="15" s="1"/>
  <c r="G13" i="15"/>
  <c r="D14" i="15"/>
  <c r="Z8" i="15"/>
  <c r="AE8" i="15" s="1"/>
  <c r="AJ8" i="15" s="1"/>
  <c r="U9" i="15"/>
  <c r="W9" i="15"/>
  <c r="AB8" i="15"/>
  <c r="AG8" i="15" s="1"/>
  <c r="AL8" i="15" s="1"/>
  <c r="V9" i="15"/>
  <c r="AA8" i="15"/>
  <c r="AF8" i="15" s="1"/>
  <c r="AK8" i="15" s="1"/>
  <c r="H12" i="15"/>
  <c r="P12" i="15" s="1"/>
  <c r="J12" i="15"/>
  <c r="K12" i="15" s="1"/>
  <c r="R12" i="15" s="1"/>
  <c r="AA9" i="15" l="1"/>
  <c r="AF9" i="15" s="1"/>
  <c r="AK9" i="15" s="1"/>
  <c r="V10" i="15"/>
  <c r="W10" i="15"/>
  <c r="AB9" i="15"/>
  <c r="AG9" i="15" s="1"/>
  <c r="AL9" i="15" s="1"/>
  <c r="Z9" i="15"/>
  <c r="AE9" i="15" s="1"/>
  <c r="AJ9" i="15" s="1"/>
  <c r="U10" i="15"/>
  <c r="G14" i="15"/>
  <c r="E14" i="15"/>
  <c r="N14" i="15" s="1"/>
  <c r="H13" i="15"/>
  <c r="P13" i="15" s="1"/>
  <c r="J13" i="15"/>
  <c r="K13" i="15" s="1"/>
  <c r="R13" i="15" s="1"/>
  <c r="J14" i="15" l="1"/>
  <c r="K14" i="15" s="1"/>
  <c r="R14" i="15" s="1"/>
  <c r="H14" i="15"/>
  <c r="P14" i="15" s="1"/>
  <c r="Z10" i="15"/>
  <c r="AE10" i="15" s="1"/>
  <c r="AJ10" i="15" s="1"/>
  <c r="U11" i="15"/>
  <c r="W11" i="15"/>
  <c r="AB10" i="15"/>
  <c r="AG10" i="15" s="1"/>
  <c r="AL10" i="15" s="1"/>
  <c r="V11" i="15"/>
  <c r="AA10" i="15"/>
  <c r="AF10" i="15" s="1"/>
  <c r="AK10" i="15" s="1"/>
  <c r="AA11" i="15" l="1"/>
  <c r="AF11" i="15" s="1"/>
  <c r="AK11" i="15" s="1"/>
  <c r="V12" i="15"/>
  <c r="Z11" i="15"/>
  <c r="AE11" i="15" s="1"/>
  <c r="AJ11" i="15" s="1"/>
  <c r="U12" i="15"/>
  <c r="W12" i="15"/>
  <c r="AB11" i="15"/>
  <c r="AG11" i="15" s="1"/>
  <c r="AL11" i="15" s="1"/>
  <c r="AB12" i="15" l="1"/>
  <c r="AG12" i="15" s="1"/>
  <c r="AL12" i="15" s="1"/>
  <c r="W13" i="15"/>
  <c r="U13" i="15"/>
  <c r="Z12" i="15"/>
  <c r="AE12" i="15" s="1"/>
  <c r="AJ12" i="15" s="1"/>
  <c r="AA12" i="15"/>
  <c r="AF12" i="15" s="1"/>
  <c r="AK12" i="15" s="1"/>
  <c r="V13" i="15"/>
  <c r="W14" i="15" l="1"/>
  <c r="AB13" i="15"/>
  <c r="AG13" i="15" s="1"/>
  <c r="AL13" i="15" s="1"/>
  <c r="V14" i="15"/>
  <c r="AA13" i="15"/>
  <c r="AF13" i="15" s="1"/>
  <c r="AK13" i="15" s="1"/>
  <c r="Z13" i="15"/>
  <c r="AE13" i="15" s="1"/>
  <c r="AJ13" i="15" s="1"/>
  <c r="U14" i="15"/>
  <c r="Z14" i="15" l="1"/>
  <c r="AE14" i="15" s="1"/>
  <c r="AJ14" i="15" s="1"/>
  <c r="U15" i="15"/>
  <c r="W15" i="15"/>
  <c r="AB14" i="15"/>
  <c r="AG14" i="15" s="1"/>
  <c r="AL14" i="15" s="1"/>
  <c r="V15" i="15"/>
  <c r="AA14" i="15"/>
  <c r="AF14" i="15" s="1"/>
  <c r="AK14" i="15" s="1"/>
  <c r="V16" i="15" l="1"/>
  <c r="AA16" i="15" s="1"/>
  <c r="AF16" i="15" s="1"/>
  <c r="AK16" i="15" s="1"/>
  <c r="AA15" i="15"/>
  <c r="AF15" i="15" s="1"/>
  <c r="AK15" i="15" s="1"/>
  <c r="U16" i="15"/>
  <c r="Z16" i="15" s="1"/>
  <c r="AE16" i="15" s="1"/>
  <c r="AJ16" i="15" s="1"/>
  <c r="Z15" i="15"/>
  <c r="AE15" i="15" s="1"/>
  <c r="AJ15" i="15" s="1"/>
  <c r="W16" i="15"/>
  <c r="AB16" i="15" s="1"/>
  <c r="AG16" i="15" s="1"/>
  <c r="AB15" i="15"/>
  <c r="AG15" i="15" s="1"/>
  <c r="AL15" i="15" s="1"/>
  <c r="K48" i="5" l="1"/>
  <c r="K57" i="5" s="1"/>
  <c r="W55" i="12" l="1"/>
  <c r="V55" i="12"/>
  <c r="U55" i="12"/>
  <c r="T55" i="12"/>
  <c r="S55" i="12"/>
  <c r="R55" i="12"/>
  <c r="P55" i="12"/>
  <c r="O55" i="12"/>
  <c r="N55" i="12"/>
  <c r="W54" i="12"/>
  <c r="V54" i="12"/>
  <c r="U54" i="12"/>
  <c r="T54" i="12"/>
  <c r="S54" i="12"/>
  <c r="R54" i="12"/>
  <c r="P54" i="12"/>
  <c r="O54" i="12"/>
  <c r="N54" i="12"/>
  <c r="W53" i="12"/>
  <c r="V53" i="12"/>
  <c r="U53" i="12"/>
  <c r="T53" i="12"/>
  <c r="S53" i="12"/>
  <c r="R53" i="12"/>
  <c r="P53" i="12"/>
  <c r="O53" i="12"/>
  <c r="N53" i="12"/>
  <c r="W52" i="12"/>
  <c r="V52" i="12"/>
  <c r="U52" i="12"/>
  <c r="T52" i="12"/>
  <c r="S52" i="12"/>
  <c r="R52" i="12"/>
  <c r="P52" i="12"/>
  <c r="O52" i="12"/>
  <c r="N52" i="12"/>
  <c r="W51" i="12"/>
  <c r="V51" i="12"/>
  <c r="U51" i="12"/>
  <c r="T51" i="12"/>
  <c r="S51" i="12"/>
  <c r="R51" i="12"/>
  <c r="P51" i="12"/>
  <c r="O51" i="12"/>
  <c r="N51" i="12"/>
  <c r="W50" i="12"/>
  <c r="V50" i="12"/>
  <c r="U50" i="12"/>
  <c r="T50" i="12"/>
  <c r="S50" i="12"/>
  <c r="R50" i="12"/>
  <c r="P50" i="12"/>
  <c r="O50" i="12"/>
  <c r="N50" i="12"/>
  <c r="W49" i="12"/>
  <c r="V49" i="12"/>
  <c r="U49" i="12"/>
  <c r="T49" i="12"/>
  <c r="S49" i="12"/>
  <c r="R49" i="12"/>
  <c r="P49" i="12"/>
  <c r="O49" i="12"/>
  <c r="N49" i="12"/>
  <c r="W48" i="12"/>
  <c r="V48" i="12"/>
  <c r="U48" i="12"/>
  <c r="T48" i="12"/>
  <c r="S48" i="12"/>
  <c r="R48" i="12"/>
  <c r="P48" i="12"/>
  <c r="O48" i="12"/>
  <c r="N48" i="12"/>
  <c r="W47" i="12"/>
  <c r="V47" i="12"/>
  <c r="U47" i="12"/>
  <c r="T47" i="12"/>
  <c r="S47" i="12"/>
  <c r="R47" i="12"/>
  <c r="P47" i="12"/>
  <c r="O47" i="12"/>
  <c r="N47" i="12"/>
  <c r="W46" i="12"/>
  <c r="V46" i="12"/>
  <c r="U46" i="12"/>
  <c r="T46" i="12"/>
  <c r="S46" i="12"/>
  <c r="R46" i="12"/>
  <c r="P46" i="12"/>
  <c r="O46" i="12"/>
  <c r="N46" i="12"/>
  <c r="W45" i="12"/>
  <c r="V45" i="12"/>
  <c r="U45" i="12"/>
  <c r="T45" i="12"/>
  <c r="S45" i="12"/>
  <c r="R45" i="12"/>
  <c r="P45" i="12"/>
  <c r="O45" i="12"/>
  <c r="N45" i="12"/>
  <c r="W44" i="12"/>
  <c r="V44" i="12"/>
  <c r="U44" i="12"/>
  <c r="T44" i="12"/>
  <c r="S44" i="12"/>
  <c r="R44" i="12"/>
  <c r="P44" i="12"/>
  <c r="O44" i="12"/>
  <c r="N44" i="12"/>
  <c r="F65" i="13" l="1"/>
  <c r="F126" i="13" s="1"/>
  <c r="G65" i="13"/>
  <c r="G126" i="13" s="1"/>
  <c r="H65" i="13"/>
  <c r="H126" i="13" s="1"/>
  <c r="F66" i="13"/>
  <c r="F127" i="13" s="1"/>
  <c r="G66" i="13"/>
  <c r="G127" i="13" s="1"/>
  <c r="H66" i="13"/>
  <c r="H127" i="13" s="1"/>
  <c r="F67" i="13"/>
  <c r="F128" i="13" s="1"/>
  <c r="G67" i="13"/>
  <c r="G128" i="13" s="1"/>
  <c r="H67" i="13"/>
  <c r="H128" i="13" s="1"/>
  <c r="F68" i="13"/>
  <c r="F129" i="13" s="1"/>
  <c r="G68" i="13"/>
  <c r="G129" i="13" s="1"/>
  <c r="H68" i="13"/>
  <c r="H129" i="13" s="1"/>
  <c r="F69" i="13"/>
  <c r="F130" i="13" s="1"/>
  <c r="G69" i="13"/>
  <c r="G130" i="13" s="1"/>
  <c r="H69" i="13"/>
  <c r="H130" i="13" s="1"/>
  <c r="F70" i="13"/>
  <c r="F131" i="13" s="1"/>
  <c r="G70" i="13"/>
  <c r="G131" i="13" s="1"/>
  <c r="H70" i="13"/>
  <c r="H131" i="13" s="1"/>
  <c r="G71" i="13"/>
  <c r="G132" i="13" s="1"/>
  <c r="H71" i="13"/>
  <c r="H132" i="13" s="1"/>
  <c r="G72" i="13"/>
  <c r="G133" i="13" s="1"/>
  <c r="H72" i="13"/>
  <c r="H133" i="13" s="1"/>
  <c r="B50" i="13"/>
  <c r="B111" i="13" s="1"/>
  <c r="C50" i="13"/>
  <c r="C111" i="13" s="1"/>
  <c r="D50" i="13"/>
  <c r="D111" i="13" s="1"/>
  <c r="E50" i="13"/>
  <c r="E111" i="13" s="1"/>
  <c r="F50" i="13"/>
  <c r="F111" i="13" s="1"/>
  <c r="G50" i="13"/>
  <c r="G111" i="13" s="1"/>
  <c r="H50" i="13"/>
  <c r="H111" i="13" s="1"/>
  <c r="I50" i="13"/>
  <c r="I111" i="13" s="1"/>
  <c r="B51" i="13"/>
  <c r="B112" i="13" s="1"/>
  <c r="C51" i="13"/>
  <c r="C112" i="13" s="1"/>
  <c r="D51" i="13"/>
  <c r="D112" i="13" s="1"/>
  <c r="E51" i="13"/>
  <c r="E112" i="13" s="1"/>
  <c r="F51" i="13"/>
  <c r="F112" i="13" s="1"/>
  <c r="G51" i="13"/>
  <c r="G112" i="13" s="1"/>
  <c r="H51" i="13"/>
  <c r="H112" i="13" s="1"/>
  <c r="I51" i="13"/>
  <c r="I112" i="13" s="1"/>
  <c r="B52" i="13"/>
  <c r="B113" i="13" s="1"/>
  <c r="C52" i="13"/>
  <c r="C113" i="13" s="1"/>
  <c r="D52" i="13"/>
  <c r="D113" i="13" s="1"/>
  <c r="E52" i="13"/>
  <c r="E113" i="13" s="1"/>
  <c r="F52" i="13"/>
  <c r="F113" i="13" s="1"/>
  <c r="G52" i="13"/>
  <c r="G113" i="13" s="1"/>
  <c r="H52" i="13"/>
  <c r="H113" i="13" s="1"/>
  <c r="I52" i="13"/>
  <c r="I113" i="13" s="1"/>
  <c r="B53" i="13"/>
  <c r="B114" i="13" s="1"/>
  <c r="C53" i="13"/>
  <c r="C114" i="13" s="1"/>
  <c r="D53" i="13"/>
  <c r="D114" i="13" s="1"/>
  <c r="E53" i="13"/>
  <c r="E114" i="13" s="1"/>
  <c r="F53" i="13"/>
  <c r="F114" i="13" s="1"/>
  <c r="G53" i="13"/>
  <c r="G114" i="13" s="1"/>
  <c r="H53" i="13"/>
  <c r="H114" i="13" s="1"/>
  <c r="I53" i="13"/>
  <c r="I114" i="13" s="1"/>
  <c r="B54" i="13"/>
  <c r="B115" i="13" s="1"/>
  <c r="C54" i="13"/>
  <c r="C115" i="13" s="1"/>
  <c r="D54" i="13"/>
  <c r="D115" i="13" s="1"/>
  <c r="E54" i="13"/>
  <c r="E115" i="13" s="1"/>
  <c r="F54" i="13"/>
  <c r="F115" i="13" s="1"/>
  <c r="G54" i="13"/>
  <c r="G115" i="13" s="1"/>
  <c r="H54" i="13"/>
  <c r="H115" i="13" s="1"/>
  <c r="I54" i="13"/>
  <c r="I115" i="13" s="1"/>
  <c r="B55" i="13"/>
  <c r="B116" i="13" s="1"/>
  <c r="C55" i="13"/>
  <c r="C116" i="13" s="1"/>
  <c r="D55" i="13"/>
  <c r="D116" i="13" s="1"/>
  <c r="E55" i="13"/>
  <c r="E116" i="13" s="1"/>
  <c r="F55" i="13"/>
  <c r="F116" i="13" s="1"/>
  <c r="G55" i="13"/>
  <c r="G116" i="13" s="1"/>
  <c r="H55" i="13"/>
  <c r="H116" i="13" s="1"/>
  <c r="I55" i="13"/>
  <c r="I116" i="13" s="1"/>
  <c r="B56" i="13"/>
  <c r="B117" i="13" s="1"/>
  <c r="C56" i="13"/>
  <c r="C117" i="13" s="1"/>
  <c r="D56" i="13"/>
  <c r="D117" i="13" s="1"/>
  <c r="E56" i="13"/>
  <c r="E117" i="13" s="1"/>
  <c r="F56" i="13"/>
  <c r="F117" i="13" s="1"/>
  <c r="G56" i="13"/>
  <c r="G117" i="13" s="1"/>
  <c r="H56" i="13"/>
  <c r="H117" i="13" s="1"/>
  <c r="I56" i="13"/>
  <c r="I117" i="13" s="1"/>
  <c r="B57" i="13"/>
  <c r="B118" i="13" s="1"/>
  <c r="C57" i="13"/>
  <c r="C118" i="13" s="1"/>
  <c r="D57" i="13"/>
  <c r="D118" i="13" s="1"/>
  <c r="E57" i="13"/>
  <c r="E118" i="13" s="1"/>
  <c r="F57" i="13"/>
  <c r="F118" i="13" s="1"/>
  <c r="G57" i="13"/>
  <c r="G118" i="13" s="1"/>
  <c r="H57" i="13"/>
  <c r="H118" i="13" s="1"/>
  <c r="I57" i="13"/>
  <c r="I118" i="13" s="1"/>
  <c r="B58" i="13"/>
  <c r="B119" i="13" s="1"/>
  <c r="C58" i="13"/>
  <c r="C119" i="13" s="1"/>
  <c r="D58" i="13"/>
  <c r="D119" i="13" s="1"/>
  <c r="E58" i="13"/>
  <c r="E119" i="13" s="1"/>
  <c r="F58" i="13"/>
  <c r="F119" i="13" s="1"/>
  <c r="G58" i="13"/>
  <c r="G119" i="13" s="1"/>
  <c r="H58" i="13"/>
  <c r="H119" i="13" s="1"/>
  <c r="I58" i="13"/>
  <c r="I119" i="13" s="1"/>
  <c r="B59" i="13"/>
  <c r="B120" i="13" s="1"/>
  <c r="C59" i="13"/>
  <c r="C120" i="13" s="1"/>
  <c r="D59" i="13"/>
  <c r="D120" i="13" s="1"/>
  <c r="E59" i="13"/>
  <c r="E120" i="13" s="1"/>
  <c r="F59" i="13"/>
  <c r="F120" i="13" s="1"/>
  <c r="G59" i="13"/>
  <c r="G120" i="13" s="1"/>
  <c r="H59" i="13"/>
  <c r="H120" i="13" s="1"/>
  <c r="I59" i="13"/>
  <c r="I120" i="13" s="1"/>
  <c r="B60" i="13"/>
  <c r="B121" i="13" s="1"/>
  <c r="C60" i="13"/>
  <c r="C121" i="13" s="1"/>
  <c r="D60" i="13"/>
  <c r="D121" i="13" s="1"/>
  <c r="E60" i="13"/>
  <c r="E121" i="13" s="1"/>
  <c r="F60" i="13"/>
  <c r="F121" i="13" s="1"/>
  <c r="G60" i="13"/>
  <c r="G121" i="13" s="1"/>
  <c r="H60" i="13"/>
  <c r="H121" i="13" s="1"/>
  <c r="I60" i="13"/>
  <c r="I121" i="13" s="1"/>
  <c r="B61" i="13"/>
  <c r="B122" i="13" s="1"/>
  <c r="C61" i="13"/>
  <c r="C122" i="13" s="1"/>
  <c r="D61" i="13"/>
  <c r="D122" i="13" s="1"/>
  <c r="E61" i="13"/>
  <c r="E122" i="13" s="1"/>
  <c r="F61" i="13"/>
  <c r="F122" i="13" s="1"/>
  <c r="G61" i="13"/>
  <c r="G122" i="13" s="1"/>
  <c r="H61" i="13"/>
  <c r="H122" i="13" s="1"/>
  <c r="I61" i="13"/>
  <c r="I122" i="13" s="1"/>
  <c r="R80" i="13"/>
  <c r="G80" i="13"/>
  <c r="G88" i="13" s="1"/>
  <c r="G77" i="13"/>
  <c r="G85" i="13" s="1"/>
  <c r="F77" i="13"/>
  <c r="F85" i="13" s="1"/>
  <c r="C77" i="13"/>
  <c r="C85" i="13" s="1"/>
  <c r="R64" i="13"/>
  <c r="Q64" i="13"/>
  <c r="H64" i="13"/>
  <c r="G64" i="13"/>
  <c r="G125" i="13" s="1"/>
  <c r="F64" i="13"/>
  <c r="F125" i="13" s="1"/>
  <c r="I49" i="13"/>
  <c r="H49" i="13"/>
  <c r="G49" i="13"/>
  <c r="F49" i="13"/>
  <c r="E49" i="13"/>
  <c r="D49" i="13"/>
  <c r="C49" i="13"/>
  <c r="B49" i="13"/>
  <c r="L35" i="13"/>
  <c r="L34" i="13"/>
  <c r="L33" i="13"/>
  <c r="K33" i="13"/>
  <c r="L32" i="13"/>
  <c r="K32" i="13"/>
  <c r="L31" i="13"/>
  <c r="K31" i="13"/>
  <c r="L30" i="13"/>
  <c r="K30" i="13"/>
  <c r="L29" i="13"/>
  <c r="K29" i="13"/>
  <c r="L28" i="13"/>
  <c r="K28" i="13"/>
  <c r="Q24" i="13"/>
  <c r="P24" i="13"/>
  <c r="O24" i="13"/>
  <c r="N24" i="13"/>
  <c r="M24" i="13"/>
  <c r="L24" i="13"/>
  <c r="K24" i="13"/>
  <c r="Q23" i="13"/>
  <c r="P23" i="13"/>
  <c r="O23" i="13"/>
  <c r="N23" i="13"/>
  <c r="M23" i="13"/>
  <c r="L23" i="13"/>
  <c r="K23" i="13"/>
  <c r="Q22" i="13"/>
  <c r="P22" i="13"/>
  <c r="O22" i="13"/>
  <c r="N22" i="13"/>
  <c r="M22" i="13"/>
  <c r="L22" i="13"/>
  <c r="K22" i="13"/>
  <c r="Q21" i="13"/>
  <c r="P21" i="13"/>
  <c r="O21" i="13"/>
  <c r="N21" i="13"/>
  <c r="M21" i="13"/>
  <c r="L21" i="13"/>
  <c r="K21" i="13"/>
  <c r="Q20" i="13"/>
  <c r="P20" i="13"/>
  <c r="O20" i="13"/>
  <c r="N20" i="13"/>
  <c r="M20" i="13"/>
  <c r="L20" i="13"/>
  <c r="K20" i="13"/>
  <c r="Q19" i="13"/>
  <c r="P19" i="13"/>
  <c r="O19" i="13"/>
  <c r="N19" i="13"/>
  <c r="M19" i="13"/>
  <c r="L19" i="13"/>
  <c r="K19" i="13"/>
  <c r="Q18" i="13"/>
  <c r="P18" i="13"/>
  <c r="O18" i="13"/>
  <c r="N18" i="13"/>
  <c r="M18" i="13"/>
  <c r="L18" i="13"/>
  <c r="K18" i="13"/>
  <c r="Q17" i="13"/>
  <c r="P17" i="13"/>
  <c r="O17" i="13"/>
  <c r="N17" i="13"/>
  <c r="M17" i="13"/>
  <c r="L17" i="13"/>
  <c r="K17" i="13"/>
  <c r="Q16" i="13"/>
  <c r="P16" i="13"/>
  <c r="O16" i="13"/>
  <c r="N16" i="13"/>
  <c r="M16" i="13"/>
  <c r="L16" i="13"/>
  <c r="K16" i="13"/>
  <c r="Q15" i="13"/>
  <c r="P15" i="13"/>
  <c r="O15" i="13"/>
  <c r="N15" i="13"/>
  <c r="M15" i="13"/>
  <c r="L15" i="13"/>
  <c r="K15" i="13"/>
  <c r="Q14" i="13"/>
  <c r="P14" i="13"/>
  <c r="O14" i="13"/>
  <c r="N14" i="13"/>
  <c r="M14" i="13"/>
  <c r="L14" i="13"/>
  <c r="K14" i="13"/>
  <c r="Q13" i="13"/>
  <c r="P13" i="13"/>
  <c r="O13" i="13"/>
  <c r="N13" i="13"/>
  <c r="M13" i="13"/>
  <c r="L13" i="13"/>
  <c r="K13" i="13"/>
  <c r="E77" i="13" l="1"/>
  <c r="E110" i="13"/>
  <c r="I77" i="13"/>
  <c r="Y77" i="13" s="1"/>
  <c r="I110" i="13"/>
  <c r="F160" i="13"/>
  <c r="V122" i="13"/>
  <c r="F159" i="13"/>
  <c r="V121" i="13"/>
  <c r="B159" i="13"/>
  <c r="R121" i="13"/>
  <c r="B158" i="13"/>
  <c r="R120" i="13"/>
  <c r="F157" i="13"/>
  <c r="V119" i="13"/>
  <c r="F156" i="13"/>
  <c r="V118" i="13"/>
  <c r="F155" i="13"/>
  <c r="V117" i="13"/>
  <c r="F154" i="13"/>
  <c r="V116" i="13"/>
  <c r="F153" i="13"/>
  <c r="V115" i="13"/>
  <c r="B153" i="13"/>
  <c r="R115" i="13"/>
  <c r="B152" i="13"/>
  <c r="R114" i="13"/>
  <c r="F151" i="13"/>
  <c r="V113" i="13"/>
  <c r="B151" i="13"/>
  <c r="R113" i="13"/>
  <c r="B150" i="13"/>
  <c r="R112" i="13"/>
  <c r="F149" i="13"/>
  <c r="V111" i="13"/>
  <c r="G170" i="13"/>
  <c r="R132" i="13"/>
  <c r="H168" i="13"/>
  <c r="S130" i="13"/>
  <c r="G167" i="13"/>
  <c r="R129" i="13"/>
  <c r="H164" i="13"/>
  <c r="S126" i="13"/>
  <c r="R49" i="13"/>
  <c r="B110" i="13"/>
  <c r="F163" i="13"/>
  <c r="Q125" i="13"/>
  <c r="I160" i="13"/>
  <c r="Y122" i="13"/>
  <c r="E160" i="13"/>
  <c r="U122" i="13"/>
  <c r="I159" i="13"/>
  <c r="Y121" i="13"/>
  <c r="E159" i="13"/>
  <c r="U121" i="13"/>
  <c r="I158" i="13"/>
  <c r="Y120" i="13"/>
  <c r="E158" i="13"/>
  <c r="U120" i="13"/>
  <c r="I157" i="13"/>
  <c r="Y119" i="13"/>
  <c r="E157" i="13"/>
  <c r="U119" i="13"/>
  <c r="I156" i="13"/>
  <c r="Y118" i="13"/>
  <c r="E156" i="13"/>
  <c r="U118" i="13"/>
  <c r="I155" i="13"/>
  <c r="Y117" i="13"/>
  <c r="E155" i="13"/>
  <c r="U117" i="13"/>
  <c r="I154" i="13"/>
  <c r="Y116" i="13"/>
  <c r="E154" i="13"/>
  <c r="U116" i="13"/>
  <c r="I153" i="13"/>
  <c r="Y115" i="13"/>
  <c r="E153" i="13"/>
  <c r="U115" i="13"/>
  <c r="I152" i="13"/>
  <c r="Y114" i="13"/>
  <c r="E152" i="13"/>
  <c r="U114" i="13"/>
  <c r="I151" i="13"/>
  <c r="Y113" i="13"/>
  <c r="E151" i="13"/>
  <c r="U113" i="13"/>
  <c r="I150" i="13"/>
  <c r="Y112" i="13"/>
  <c r="E150" i="13"/>
  <c r="U112" i="13"/>
  <c r="I149" i="13"/>
  <c r="Y111" i="13"/>
  <c r="E149" i="13"/>
  <c r="U111" i="13"/>
  <c r="S133" i="13"/>
  <c r="H171" i="13"/>
  <c r="H169" i="13"/>
  <c r="S131" i="13"/>
  <c r="R130" i="13"/>
  <c r="G168" i="13"/>
  <c r="Q129" i="13"/>
  <c r="F167" i="13"/>
  <c r="H165" i="13"/>
  <c r="S127" i="13"/>
  <c r="R126" i="13"/>
  <c r="G164" i="13"/>
  <c r="S49" i="13"/>
  <c r="C110" i="13"/>
  <c r="W49" i="13"/>
  <c r="G110" i="13"/>
  <c r="G163" i="13"/>
  <c r="R125" i="13"/>
  <c r="B77" i="13"/>
  <c r="B85" i="13" s="1"/>
  <c r="F80" i="13"/>
  <c r="Q80" i="13" s="1"/>
  <c r="H160" i="13"/>
  <c r="X122" i="13"/>
  <c r="D160" i="13"/>
  <c r="T122" i="13"/>
  <c r="H159" i="13"/>
  <c r="X121" i="13"/>
  <c r="D159" i="13"/>
  <c r="T121" i="13"/>
  <c r="X120" i="13"/>
  <c r="H158" i="13"/>
  <c r="D158" i="13"/>
  <c r="T120" i="13"/>
  <c r="X119" i="13"/>
  <c r="H157" i="13"/>
  <c r="D157" i="13"/>
  <c r="T119" i="13"/>
  <c r="X118" i="13"/>
  <c r="H156" i="13"/>
  <c r="D156" i="13"/>
  <c r="T118" i="13"/>
  <c r="X117" i="13"/>
  <c r="H155" i="13"/>
  <c r="D155" i="13"/>
  <c r="T117" i="13"/>
  <c r="X116" i="13"/>
  <c r="H154" i="13"/>
  <c r="D154" i="13"/>
  <c r="T116" i="13"/>
  <c r="X115" i="13"/>
  <c r="H153" i="13"/>
  <c r="D153" i="13"/>
  <c r="T115" i="13"/>
  <c r="X114" i="13"/>
  <c r="H152" i="13"/>
  <c r="D152" i="13"/>
  <c r="T114" i="13"/>
  <c r="X113" i="13"/>
  <c r="H151" i="13"/>
  <c r="D151" i="13"/>
  <c r="T113" i="13"/>
  <c r="X112" i="13"/>
  <c r="H150" i="13"/>
  <c r="D150" i="13"/>
  <c r="T112" i="13"/>
  <c r="X111" i="13"/>
  <c r="H149" i="13"/>
  <c r="D149" i="13"/>
  <c r="T111" i="13"/>
  <c r="G171" i="13"/>
  <c r="R133" i="13"/>
  <c r="G169" i="13"/>
  <c r="R131" i="13"/>
  <c r="F168" i="13"/>
  <c r="Q130" i="13"/>
  <c r="H166" i="13"/>
  <c r="S128" i="13"/>
  <c r="G165" i="13"/>
  <c r="R127" i="13"/>
  <c r="F164" i="13"/>
  <c r="Q126" i="13"/>
  <c r="B160" i="13"/>
  <c r="R122" i="13"/>
  <c r="F158" i="13"/>
  <c r="V120" i="13"/>
  <c r="B157" i="13"/>
  <c r="R119" i="13"/>
  <c r="B156" i="13"/>
  <c r="R118" i="13"/>
  <c r="B155" i="13"/>
  <c r="R117" i="13"/>
  <c r="B154" i="13"/>
  <c r="R116" i="13"/>
  <c r="F152" i="13"/>
  <c r="V114" i="13"/>
  <c r="F150" i="13"/>
  <c r="V112" i="13"/>
  <c r="B149" i="13"/>
  <c r="R111" i="13"/>
  <c r="F166" i="13"/>
  <c r="Q128" i="13"/>
  <c r="V49" i="13"/>
  <c r="F110" i="13"/>
  <c r="D77" i="13"/>
  <c r="T77" i="13" s="1"/>
  <c r="D110" i="13"/>
  <c r="X49" i="13"/>
  <c r="H110" i="13"/>
  <c r="S64" i="13"/>
  <c r="H125" i="13"/>
  <c r="G160" i="13"/>
  <c r="W122" i="13"/>
  <c r="C160" i="13"/>
  <c r="S122" i="13"/>
  <c r="G159" i="13"/>
  <c r="W121" i="13"/>
  <c r="C159" i="13"/>
  <c r="S121" i="13"/>
  <c r="G158" i="13"/>
  <c r="W120" i="13"/>
  <c r="C158" i="13"/>
  <c r="S120" i="13"/>
  <c r="G157" i="13"/>
  <c r="W119" i="13"/>
  <c r="C157" i="13"/>
  <c r="S119" i="13"/>
  <c r="G156" i="13"/>
  <c r="W118" i="13"/>
  <c r="C156" i="13"/>
  <c r="S118" i="13"/>
  <c r="G155" i="13"/>
  <c r="W117" i="13"/>
  <c r="C155" i="13"/>
  <c r="S117" i="13"/>
  <c r="G154" i="13"/>
  <c r="W116" i="13"/>
  <c r="C154" i="13"/>
  <c r="S116" i="13"/>
  <c r="G153" i="13"/>
  <c r="W115" i="13"/>
  <c r="C153" i="13"/>
  <c r="S115" i="13"/>
  <c r="G152" i="13"/>
  <c r="W114" i="13"/>
  <c r="C152" i="13"/>
  <c r="S114" i="13"/>
  <c r="G151" i="13"/>
  <c r="W113" i="13"/>
  <c r="C151" i="13"/>
  <c r="S113" i="13"/>
  <c r="G150" i="13"/>
  <c r="W112" i="13"/>
  <c r="C150" i="13"/>
  <c r="S112" i="13"/>
  <c r="G149" i="13"/>
  <c r="W111" i="13"/>
  <c r="C149" i="13"/>
  <c r="S111" i="13"/>
  <c r="H170" i="13"/>
  <c r="S132" i="13"/>
  <c r="F169" i="13"/>
  <c r="Q131" i="13"/>
  <c r="H167" i="13"/>
  <c r="S129" i="13"/>
  <c r="G166" i="13"/>
  <c r="R128" i="13"/>
  <c r="F165" i="13"/>
  <c r="Q127" i="13"/>
  <c r="D85" i="13"/>
  <c r="S85" i="13"/>
  <c r="C93" i="13"/>
  <c r="S93" i="13" s="1"/>
  <c r="R88" i="13"/>
  <c r="G96" i="13"/>
  <c r="R96" i="13" s="1"/>
  <c r="U77" i="13"/>
  <c r="E85" i="13"/>
  <c r="V85" i="13"/>
  <c r="F93" i="13"/>
  <c r="V93" i="13" s="1"/>
  <c r="W85" i="13"/>
  <c r="G93" i="13"/>
  <c r="W93" i="13" s="1"/>
  <c r="R85" i="13"/>
  <c r="B93" i="13"/>
  <c r="R93" i="13" s="1"/>
  <c r="T49" i="13"/>
  <c r="R77" i="13"/>
  <c r="V77" i="13"/>
  <c r="U49" i="13"/>
  <c r="Y49" i="13"/>
  <c r="S77" i="13"/>
  <c r="W77" i="13"/>
  <c r="H77" i="13"/>
  <c r="H80" i="13"/>
  <c r="F88" i="13"/>
  <c r="D87" i="12"/>
  <c r="P87" i="12" s="1"/>
  <c r="E87" i="12"/>
  <c r="Q87" i="12" s="1"/>
  <c r="F87" i="12"/>
  <c r="R87" i="12" s="1"/>
  <c r="G87" i="12"/>
  <c r="S87" i="12" s="1"/>
  <c r="D88" i="12"/>
  <c r="P88" i="12" s="1"/>
  <c r="E88" i="12"/>
  <c r="Q88" i="12" s="1"/>
  <c r="F88" i="12"/>
  <c r="R88" i="12" s="1"/>
  <c r="G88" i="12"/>
  <c r="S88" i="12" s="1"/>
  <c r="D89" i="12"/>
  <c r="P89" i="12" s="1"/>
  <c r="E89" i="12"/>
  <c r="Q89" i="12" s="1"/>
  <c r="F89" i="12"/>
  <c r="R89" i="12" s="1"/>
  <c r="G89" i="12"/>
  <c r="S89" i="12" s="1"/>
  <c r="D90" i="12"/>
  <c r="P90" i="12" s="1"/>
  <c r="E90" i="12"/>
  <c r="Q90" i="12" s="1"/>
  <c r="F90" i="12"/>
  <c r="R90" i="12" s="1"/>
  <c r="G90" i="12"/>
  <c r="S90" i="12" s="1"/>
  <c r="D91" i="12"/>
  <c r="P91" i="12" s="1"/>
  <c r="E91" i="12"/>
  <c r="Q91" i="12" s="1"/>
  <c r="F91" i="12"/>
  <c r="R91" i="12" s="1"/>
  <c r="G91" i="12"/>
  <c r="S91" i="12" s="1"/>
  <c r="D92" i="12"/>
  <c r="P92" i="12" s="1"/>
  <c r="E92" i="12"/>
  <c r="Q92" i="12" s="1"/>
  <c r="F92" i="12"/>
  <c r="R92" i="12" s="1"/>
  <c r="G92" i="12"/>
  <c r="S92" i="12" s="1"/>
  <c r="B70" i="12"/>
  <c r="N70" i="12" s="1"/>
  <c r="C70" i="12"/>
  <c r="O70" i="12" s="1"/>
  <c r="D70" i="12"/>
  <c r="P70" i="12" s="1"/>
  <c r="F70" i="12"/>
  <c r="R70" i="12" s="1"/>
  <c r="G70" i="12"/>
  <c r="S70" i="12" s="1"/>
  <c r="H70" i="12"/>
  <c r="T70" i="12" s="1"/>
  <c r="I70" i="12"/>
  <c r="U70" i="12" s="1"/>
  <c r="J70" i="12"/>
  <c r="V70" i="12" s="1"/>
  <c r="K70" i="12"/>
  <c r="W70" i="12" s="1"/>
  <c r="B71" i="12"/>
  <c r="N71" i="12" s="1"/>
  <c r="C71" i="12"/>
  <c r="O71" i="12" s="1"/>
  <c r="D71" i="12"/>
  <c r="P71" i="12" s="1"/>
  <c r="F71" i="12"/>
  <c r="R71" i="12" s="1"/>
  <c r="G71" i="12"/>
  <c r="S71" i="12" s="1"/>
  <c r="H71" i="12"/>
  <c r="T71" i="12" s="1"/>
  <c r="I71" i="12"/>
  <c r="U71" i="12" s="1"/>
  <c r="J71" i="12"/>
  <c r="V71" i="12" s="1"/>
  <c r="K71" i="12"/>
  <c r="W71" i="12" s="1"/>
  <c r="B72" i="12"/>
  <c r="N72" i="12" s="1"/>
  <c r="C72" i="12"/>
  <c r="O72" i="12" s="1"/>
  <c r="D72" i="12"/>
  <c r="P72" i="12" s="1"/>
  <c r="F72" i="12"/>
  <c r="R72" i="12" s="1"/>
  <c r="G72" i="12"/>
  <c r="S72" i="12" s="1"/>
  <c r="H72" i="12"/>
  <c r="T72" i="12" s="1"/>
  <c r="I72" i="12"/>
  <c r="U72" i="12" s="1"/>
  <c r="J72" i="12"/>
  <c r="V72" i="12" s="1"/>
  <c r="K72" i="12"/>
  <c r="W72" i="12" s="1"/>
  <c r="B73" i="12"/>
  <c r="N73" i="12" s="1"/>
  <c r="C73" i="12"/>
  <c r="O73" i="12" s="1"/>
  <c r="D73" i="12"/>
  <c r="P73" i="12" s="1"/>
  <c r="F73" i="12"/>
  <c r="R73" i="12" s="1"/>
  <c r="G73" i="12"/>
  <c r="S73" i="12" s="1"/>
  <c r="H73" i="12"/>
  <c r="T73" i="12" s="1"/>
  <c r="I73" i="12"/>
  <c r="U73" i="12" s="1"/>
  <c r="J73" i="12"/>
  <c r="V73" i="12" s="1"/>
  <c r="K73" i="12"/>
  <c r="W73" i="12" s="1"/>
  <c r="B74" i="12"/>
  <c r="N74" i="12" s="1"/>
  <c r="C74" i="12"/>
  <c r="O74" i="12" s="1"/>
  <c r="D74" i="12"/>
  <c r="P74" i="12" s="1"/>
  <c r="F74" i="12"/>
  <c r="R74" i="12" s="1"/>
  <c r="G74" i="12"/>
  <c r="S74" i="12" s="1"/>
  <c r="H74" i="12"/>
  <c r="T74" i="12" s="1"/>
  <c r="I74" i="12"/>
  <c r="U74" i="12" s="1"/>
  <c r="J74" i="12"/>
  <c r="V74" i="12" s="1"/>
  <c r="K74" i="12"/>
  <c r="W74" i="12" s="1"/>
  <c r="B75" i="12"/>
  <c r="N75" i="12" s="1"/>
  <c r="C75" i="12"/>
  <c r="O75" i="12" s="1"/>
  <c r="D75" i="12"/>
  <c r="P75" i="12" s="1"/>
  <c r="F75" i="12"/>
  <c r="R75" i="12" s="1"/>
  <c r="G75" i="12"/>
  <c r="S75" i="12" s="1"/>
  <c r="H75" i="12"/>
  <c r="T75" i="12" s="1"/>
  <c r="I75" i="12"/>
  <c r="U75" i="12" s="1"/>
  <c r="J75" i="12"/>
  <c r="V75" i="12" s="1"/>
  <c r="K75" i="12"/>
  <c r="W75" i="12" s="1"/>
  <c r="B76" i="12"/>
  <c r="N76" i="12" s="1"/>
  <c r="C76" i="12"/>
  <c r="O76" i="12" s="1"/>
  <c r="D76" i="12"/>
  <c r="P76" i="12" s="1"/>
  <c r="F76" i="12"/>
  <c r="R76" i="12" s="1"/>
  <c r="G76" i="12"/>
  <c r="S76" i="12" s="1"/>
  <c r="H76" i="12"/>
  <c r="T76" i="12" s="1"/>
  <c r="I76" i="12"/>
  <c r="U76" i="12" s="1"/>
  <c r="J76" i="12"/>
  <c r="V76" i="12" s="1"/>
  <c r="K76" i="12"/>
  <c r="W76" i="12" s="1"/>
  <c r="B77" i="12"/>
  <c r="N77" i="12" s="1"/>
  <c r="C77" i="12"/>
  <c r="O77" i="12" s="1"/>
  <c r="D77" i="12"/>
  <c r="P77" i="12" s="1"/>
  <c r="F77" i="12"/>
  <c r="R77" i="12" s="1"/>
  <c r="G77" i="12"/>
  <c r="S77" i="12" s="1"/>
  <c r="H77" i="12"/>
  <c r="T77" i="12" s="1"/>
  <c r="I77" i="12"/>
  <c r="U77" i="12" s="1"/>
  <c r="J77" i="12"/>
  <c r="V77" i="12" s="1"/>
  <c r="K77" i="12"/>
  <c r="W77" i="12" s="1"/>
  <c r="B78" i="12"/>
  <c r="N78" i="12" s="1"/>
  <c r="C78" i="12"/>
  <c r="O78" i="12" s="1"/>
  <c r="D78" i="12"/>
  <c r="P78" i="12" s="1"/>
  <c r="F78" i="12"/>
  <c r="R78" i="12" s="1"/>
  <c r="G78" i="12"/>
  <c r="S78" i="12" s="1"/>
  <c r="H78" i="12"/>
  <c r="T78" i="12" s="1"/>
  <c r="I78" i="12"/>
  <c r="U78" i="12" s="1"/>
  <c r="J78" i="12"/>
  <c r="V78" i="12" s="1"/>
  <c r="K78" i="12"/>
  <c r="W78" i="12" s="1"/>
  <c r="B79" i="12"/>
  <c r="N79" i="12" s="1"/>
  <c r="C79" i="12"/>
  <c r="O79" i="12" s="1"/>
  <c r="D79" i="12"/>
  <c r="P79" i="12" s="1"/>
  <c r="F79" i="12"/>
  <c r="R79" i="12" s="1"/>
  <c r="G79" i="12"/>
  <c r="S79" i="12" s="1"/>
  <c r="H79" i="12"/>
  <c r="T79" i="12" s="1"/>
  <c r="I79" i="12"/>
  <c r="U79" i="12" s="1"/>
  <c r="J79" i="12"/>
  <c r="V79" i="12" s="1"/>
  <c r="K79" i="12"/>
  <c r="W79" i="12" s="1"/>
  <c r="B80" i="12"/>
  <c r="N80" i="12" s="1"/>
  <c r="C80" i="12"/>
  <c r="O80" i="12" s="1"/>
  <c r="D80" i="12"/>
  <c r="P80" i="12" s="1"/>
  <c r="F80" i="12"/>
  <c r="R80" i="12" s="1"/>
  <c r="G80" i="12"/>
  <c r="S80" i="12" s="1"/>
  <c r="H80" i="12"/>
  <c r="T80" i="12" s="1"/>
  <c r="I80" i="12"/>
  <c r="U80" i="12" s="1"/>
  <c r="J80" i="12"/>
  <c r="V80" i="12" s="1"/>
  <c r="K80" i="12"/>
  <c r="W80" i="12" s="1"/>
  <c r="B81" i="12"/>
  <c r="N81" i="12" s="1"/>
  <c r="C81" i="12"/>
  <c r="O81" i="12" s="1"/>
  <c r="D81" i="12"/>
  <c r="P81" i="12" s="1"/>
  <c r="F81" i="12"/>
  <c r="R81" i="12" s="1"/>
  <c r="G81" i="12"/>
  <c r="S81" i="12" s="1"/>
  <c r="H81" i="12"/>
  <c r="T81" i="12" s="1"/>
  <c r="I81" i="12"/>
  <c r="U81" i="12" s="1"/>
  <c r="J81" i="12"/>
  <c r="V81" i="12" s="1"/>
  <c r="K81" i="12"/>
  <c r="W81" i="12" s="1"/>
  <c r="G86" i="12"/>
  <c r="F86" i="12"/>
  <c r="R86" i="12" s="1"/>
  <c r="E86" i="12"/>
  <c r="D86" i="12"/>
  <c r="P86" i="12" s="1"/>
  <c r="K69" i="12"/>
  <c r="W69" i="12" s="1"/>
  <c r="J69" i="12"/>
  <c r="V69" i="12" s="1"/>
  <c r="I69" i="12"/>
  <c r="U69" i="12" s="1"/>
  <c r="H69" i="12"/>
  <c r="T69" i="12" s="1"/>
  <c r="G69" i="12"/>
  <c r="S69" i="12" s="1"/>
  <c r="F69" i="12"/>
  <c r="R69" i="12" s="1"/>
  <c r="D69" i="12"/>
  <c r="C69" i="12"/>
  <c r="O69" i="12" s="1"/>
  <c r="B69" i="12"/>
  <c r="N69" i="12" s="1"/>
  <c r="E77" i="12" l="1"/>
  <c r="Q77" i="12" s="1"/>
  <c r="AC77" i="12" s="1"/>
  <c r="X110" i="13"/>
  <c r="H148" i="13"/>
  <c r="F148" i="13"/>
  <c r="V110" i="13"/>
  <c r="H187" i="13"/>
  <c r="X187" i="13" s="1"/>
  <c r="X149" i="13"/>
  <c r="H188" i="13"/>
  <c r="X188" i="13" s="1"/>
  <c r="X150" i="13"/>
  <c r="H189" i="13"/>
  <c r="X189" i="13" s="1"/>
  <c r="X151" i="13"/>
  <c r="H190" i="13"/>
  <c r="X190" i="13" s="1"/>
  <c r="X152" i="13"/>
  <c r="H191" i="13"/>
  <c r="X191" i="13" s="1"/>
  <c r="X153" i="13"/>
  <c r="H192" i="13"/>
  <c r="X192" i="13" s="1"/>
  <c r="X154" i="13"/>
  <c r="H193" i="13"/>
  <c r="X193" i="13" s="1"/>
  <c r="X155" i="13"/>
  <c r="H194" i="13"/>
  <c r="X194" i="13" s="1"/>
  <c r="X156" i="13"/>
  <c r="H195" i="13"/>
  <c r="X195" i="13" s="1"/>
  <c r="X157" i="13"/>
  <c r="H196" i="13"/>
  <c r="X196" i="13" s="1"/>
  <c r="X158" i="13"/>
  <c r="C148" i="13"/>
  <c r="S110" i="13"/>
  <c r="R168" i="13"/>
  <c r="G206" i="13"/>
  <c r="R206" i="13" s="1"/>
  <c r="H209" i="13"/>
  <c r="S209" i="13" s="1"/>
  <c r="S171" i="13"/>
  <c r="B148" i="13"/>
  <c r="R110" i="13"/>
  <c r="I148" i="13"/>
  <c r="Y110" i="13"/>
  <c r="E71" i="12"/>
  <c r="Q71" i="12" s="1"/>
  <c r="AC71" i="12" s="1"/>
  <c r="F203" i="13"/>
  <c r="Q203" i="13" s="1"/>
  <c r="Q165" i="13"/>
  <c r="S167" i="13"/>
  <c r="H205" i="13"/>
  <c r="S205" i="13" s="1"/>
  <c r="H208" i="13"/>
  <c r="S208" i="13" s="1"/>
  <c r="S170" i="13"/>
  <c r="W149" i="13"/>
  <c r="G187" i="13"/>
  <c r="W187" i="13" s="1"/>
  <c r="W150" i="13"/>
  <c r="G188" i="13"/>
  <c r="W188" i="13" s="1"/>
  <c r="W151" i="13"/>
  <c r="G189" i="13"/>
  <c r="W189" i="13" s="1"/>
  <c r="W152" i="13"/>
  <c r="G190" i="13"/>
  <c r="W190" i="13" s="1"/>
  <c r="W153" i="13"/>
  <c r="G191" i="13"/>
  <c r="W191" i="13" s="1"/>
  <c r="W154" i="13"/>
  <c r="G192" i="13"/>
  <c r="W192" i="13" s="1"/>
  <c r="W155" i="13"/>
  <c r="G193" i="13"/>
  <c r="W193" i="13" s="1"/>
  <c r="W156" i="13"/>
  <c r="G194" i="13"/>
  <c r="W194" i="13" s="1"/>
  <c r="W157" i="13"/>
  <c r="G195" i="13"/>
  <c r="W195" i="13" s="1"/>
  <c r="W158" i="13"/>
  <c r="G196" i="13"/>
  <c r="W196" i="13" s="1"/>
  <c r="G197" i="13"/>
  <c r="W197" i="13" s="1"/>
  <c r="W159" i="13"/>
  <c r="G198" i="13"/>
  <c r="W198" i="13" s="1"/>
  <c r="W160" i="13"/>
  <c r="B187" i="13"/>
  <c r="R187" i="13" s="1"/>
  <c r="R149" i="13"/>
  <c r="F190" i="13"/>
  <c r="V190" i="13" s="1"/>
  <c r="V152" i="13"/>
  <c r="B193" i="13"/>
  <c r="R193" i="13" s="1"/>
  <c r="R155" i="13"/>
  <c r="R157" i="13"/>
  <c r="B195" i="13"/>
  <c r="R195" i="13" s="1"/>
  <c r="R160" i="13"/>
  <c r="B198" i="13"/>
  <c r="R198" i="13" s="1"/>
  <c r="G203" i="13"/>
  <c r="R203" i="13" s="1"/>
  <c r="R165" i="13"/>
  <c r="Q168" i="13"/>
  <c r="F206" i="13"/>
  <c r="Q206" i="13" s="1"/>
  <c r="G209" i="13"/>
  <c r="R209" i="13" s="1"/>
  <c r="R171" i="13"/>
  <c r="X159" i="13"/>
  <c r="H197" i="13"/>
  <c r="X197" i="13" s="1"/>
  <c r="X160" i="13"/>
  <c r="H198" i="13"/>
  <c r="X198" i="13" s="1"/>
  <c r="G201" i="13"/>
  <c r="R201" i="13" s="1"/>
  <c r="R163" i="13"/>
  <c r="S165" i="13"/>
  <c r="H203" i="13"/>
  <c r="S203" i="13" s="1"/>
  <c r="I187" i="13"/>
  <c r="Y187" i="13" s="1"/>
  <c r="Y149" i="13"/>
  <c r="I188" i="13"/>
  <c r="Y188" i="13" s="1"/>
  <c r="Y150" i="13"/>
  <c r="I189" i="13"/>
  <c r="Y189" i="13" s="1"/>
  <c r="Y151" i="13"/>
  <c r="I190" i="13"/>
  <c r="Y190" i="13" s="1"/>
  <c r="Y152" i="13"/>
  <c r="Y153" i="13"/>
  <c r="I191" i="13"/>
  <c r="Y191" i="13" s="1"/>
  <c r="I192" i="13"/>
  <c r="Y192" i="13" s="1"/>
  <c r="Y154" i="13"/>
  <c r="I193" i="13"/>
  <c r="Y193" i="13" s="1"/>
  <c r="Y155" i="13"/>
  <c r="I194" i="13"/>
  <c r="Y194" i="13" s="1"/>
  <c r="Y156" i="13"/>
  <c r="Y157" i="13"/>
  <c r="I195" i="13"/>
  <c r="Y195" i="13" s="1"/>
  <c r="Y158" i="13"/>
  <c r="I196" i="13"/>
  <c r="Y196" i="13" s="1"/>
  <c r="I197" i="13"/>
  <c r="Y197" i="13" s="1"/>
  <c r="Y159" i="13"/>
  <c r="I198" i="13"/>
  <c r="Y198" i="13" s="1"/>
  <c r="Y160" i="13"/>
  <c r="G205" i="13"/>
  <c r="R205" i="13" s="1"/>
  <c r="R167" i="13"/>
  <c r="R170" i="13"/>
  <c r="G208" i="13"/>
  <c r="R208" i="13" s="1"/>
  <c r="R150" i="13"/>
  <c r="B188" i="13"/>
  <c r="R188" i="13" s="1"/>
  <c r="V151" i="13"/>
  <c r="F189" i="13"/>
  <c r="V189" i="13" s="1"/>
  <c r="B191" i="13"/>
  <c r="R191" i="13" s="1"/>
  <c r="R153" i="13"/>
  <c r="F192" i="13"/>
  <c r="V192" i="13" s="1"/>
  <c r="V154" i="13"/>
  <c r="V156" i="13"/>
  <c r="F194" i="13"/>
  <c r="V194" i="13" s="1"/>
  <c r="B196" i="13"/>
  <c r="R196" i="13" s="1"/>
  <c r="R158" i="13"/>
  <c r="V159" i="13"/>
  <c r="F197" i="13"/>
  <c r="V197" i="13" s="1"/>
  <c r="I85" i="13"/>
  <c r="I93" i="13" s="1"/>
  <c r="Y93" i="13" s="1"/>
  <c r="H163" i="13"/>
  <c r="S125" i="13"/>
  <c r="D148" i="13"/>
  <c r="T110" i="13"/>
  <c r="G148" i="13"/>
  <c r="W110" i="13"/>
  <c r="G202" i="13"/>
  <c r="R202" i="13" s="1"/>
  <c r="R164" i="13"/>
  <c r="F205" i="13"/>
  <c r="Q205" i="13" s="1"/>
  <c r="Q167" i="13"/>
  <c r="E148" i="13"/>
  <c r="U110" i="13"/>
  <c r="D101" i="12"/>
  <c r="D110" i="12" s="1"/>
  <c r="D119" i="12" s="1"/>
  <c r="R166" i="13"/>
  <c r="G204" i="13"/>
  <c r="R204" i="13" s="1"/>
  <c r="Q169" i="13"/>
  <c r="F207" i="13"/>
  <c r="Q207" i="13" s="1"/>
  <c r="S149" i="13"/>
  <c r="C187" i="13"/>
  <c r="S187" i="13" s="1"/>
  <c r="C188" i="13"/>
  <c r="S188" i="13" s="1"/>
  <c r="S150" i="13"/>
  <c r="C189" i="13"/>
  <c r="S189" i="13" s="1"/>
  <c r="S151" i="13"/>
  <c r="S152" i="13"/>
  <c r="C190" i="13"/>
  <c r="S190" i="13" s="1"/>
  <c r="C191" i="13"/>
  <c r="S191" i="13" s="1"/>
  <c r="S153" i="13"/>
  <c r="S154" i="13"/>
  <c r="C192" i="13"/>
  <c r="S192" i="13" s="1"/>
  <c r="S155" i="13"/>
  <c r="C193" i="13"/>
  <c r="S193" i="13" s="1"/>
  <c r="S156" i="13"/>
  <c r="C194" i="13"/>
  <c r="S194" i="13" s="1"/>
  <c r="S157" i="13"/>
  <c r="C195" i="13"/>
  <c r="S195" i="13" s="1"/>
  <c r="S158" i="13"/>
  <c r="C196" i="13"/>
  <c r="S196" i="13" s="1"/>
  <c r="C197" i="13"/>
  <c r="S197" i="13" s="1"/>
  <c r="S159" i="13"/>
  <c r="C198" i="13"/>
  <c r="S198" i="13" s="1"/>
  <c r="S160" i="13"/>
  <c r="Q166" i="13"/>
  <c r="F204" i="13"/>
  <c r="Q204" i="13" s="1"/>
  <c r="V150" i="13"/>
  <c r="F188" i="13"/>
  <c r="V188" i="13" s="1"/>
  <c r="R154" i="13"/>
  <c r="B192" i="13"/>
  <c r="R192" i="13" s="1"/>
  <c r="R156" i="13"/>
  <c r="B194" i="13"/>
  <c r="R194" i="13" s="1"/>
  <c r="F196" i="13"/>
  <c r="V196" i="13" s="1"/>
  <c r="V158" i="13"/>
  <c r="Q164" i="13"/>
  <c r="F202" i="13"/>
  <c r="Q202" i="13" s="1"/>
  <c r="H204" i="13"/>
  <c r="S204" i="13" s="1"/>
  <c r="S166" i="13"/>
  <c r="G207" i="13"/>
  <c r="R207" i="13" s="1"/>
  <c r="R169" i="13"/>
  <c r="D187" i="13"/>
  <c r="T187" i="13" s="1"/>
  <c r="T149" i="13"/>
  <c r="D188" i="13"/>
  <c r="T188" i="13" s="1"/>
  <c r="T150" i="13"/>
  <c r="D189" i="13"/>
  <c r="T189" i="13" s="1"/>
  <c r="T151" i="13"/>
  <c r="D190" i="13"/>
  <c r="T190" i="13" s="1"/>
  <c r="T152" i="13"/>
  <c r="D191" i="13"/>
  <c r="T191" i="13" s="1"/>
  <c r="T153" i="13"/>
  <c r="D192" i="13"/>
  <c r="T192" i="13" s="1"/>
  <c r="T154" i="13"/>
  <c r="D193" i="13"/>
  <c r="T193" i="13" s="1"/>
  <c r="T155" i="13"/>
  <c r="D194" i="13"/>
  <c r="T194" i="13" s="1"/>
  <c r="T156" i="13"/>
  <c r="D195" i="13"/>
  <c r="T195" i="13" s="1"/>
  <c r="T157" i="13"/>
  <c r="D196" i="13"/>
  <c r="T196" i="13" s="1"/>
  <c r="T158" i="13"/>
  <c r="T159" i="13"/>
  <c r="D197" i="13"/>
  <c r="T197" i="13" s="1"/>
  <c r="T160" i="13"/>
  <c r="D198" i="13"/>
  <c r="T198" i="13" s="1"/>
  <c r="S169" i="13"/>
  <c r="H207" i="13"/>
  <c r="S207" i="13" s="1"/>
  <c r="U149" i="13"/>
  <c r="E187" i="13"/>
  <c r="U187" i="13" s="1"/>
  <c r="E188" i="13"/>
  <c r="U188" i="13" s="1"/>
  <c r="U150" i="13"/>
  <c r="U151" i="13"/>
  <c r="E189" i="13"/>
  <c r="U189" i="13" s="1"/>
  <c r="E190" i="13"/>
  <c r="U190" i="13" s="1"/>
  <c r="U152" i="13"/>
  <c r="E191" i="13"/>
  <c r="U191" i="13" s="1"/>
  <c r="U153" i="13"/>
  <c r="E192" i="13"/>
  <c r="U192" i="13" s="1"/>
  <c r="U154" i="13"/>
  <c r="U155" i="13"/>
  <c r="E193" i="13"/>
  <c r="U193" i="13" s="1"/>
  <c r="E194" i="13"/>
  <c r="U194" i="13" s="1"/>
  <c r="U156" i="13"/>
  <c r="E195" i="13"/>
  <c r="U195" i="13" s="1"/>
  <c r="U157" i="13"/>
  <c r="E196" i="13"/>
  <c r="U196" i="13" s="1"/>
  <c r="U158" i="13"/>
  <c r="E197" i="13"/>
  <c r="U197" i="13" s="1"/>
  <c r="U159" i="13"/>
  <c r="E198" i="13"/>
  <c r="U198" i="13" s="1"/>
  <c r="U160" i="13"/>
  <c r="F201" i="13"/>
  <c r="Q201" i="13" s="1"/>
  <c r="Q163" i="13"/>
  <c r="H202" i="13"/>
  <c r="S202" i="13" s="1"/>
  <c r="S164" i="13"/>
  <c r="S168" i="13"/>
  <c r="H206" i="13"/>
  <c r="S206" i="13" s="1"/>
  <c r="F187" i="13"/>
  <c r="V187" i="13" s="1"/>
  <c r="V149" i="13"/>
  <c r="B189" i="13"/>
  <c r="R189" i="13" s="1"/>
  <c r="R151" i="13"/>
  <c r="R152" i="13"/>
  <c r="B190" i="13"/>
  <c r="R190" i="13" s="1"/>
  <c r="F191" i="13"/>
  <c r="V191" i="13" s="1"/>
  <c r="V153" i="13"/>
  <c r="F193" i="13"/>
  <c r="V193" i="13" s="1"/>
  <c r="V155" i="13"/>
  <c r="F195" i="13"/>
  <c r="V195" i="13" s="1"/>
  <c r="V157" i="13"/>
  <c r="B197" i="13"/>
  <c r="R197" i="13" s="1"/>
  <c r="R159" i="13"/>
  <c r="V160" i="13"/>
  <c r="F198" i="13"/>
  <c r="V198" i="13" s="1"/>
  <c r="C96" i="12"/>
  <c r="C105" i="12" s="1"/>
  <c r="AA105" i="12" s="1"/>
  <c r="E79" i="12"/>
  <c r="Q79" i="12" s="1"/>
  <c r="Q132" i="12" s="1"/>
  <c r="K96" i="12"/>
  <c r="AI96" i="12" s="1"/>
  <c r="E81" i="12"/>
  <c r="Q81" i="12" s="1"/>
  <c r="Q134" i="12" s="1"/>
  <c r="E73" i="12"/>
  <c r="Q73" i="12" s="1"/>
  <c r="Q126" i="12" s="1"/>
  <c r="E75" i="12"/>
  <c r="Q75" i="12" s="1"/>
  <c r="AC75" i="12" s="1"/>
  <c r="V122" i="12"/>
  <c r="U134" i="12"/>
  <c r="AG81" i="12"/>
  <c r="W133" i="12"/>
  <c r="AI80" i="12"/>
  <c r="O133" i="12"/>
  <c r="AA80" i="12"/>
  <c r="W131" i="12"/>
  <c r="AI78" i="12"/>
  <c r="O131" i="12"/>
  <c r="AA78" i="12"/>
  <c r="S129" i="12"/>
  <c r="AE76" i="12"/>
  <c r="W127" i="12"/>
  <c r="AI74" i="12"/>
  <c r="O127" i="12"/>
  <c r="AA74" i="12"/>
  <c r="W125" i="12"/>
  <c r="AI72" i="12"/>
  <c r="AA72" i="12"/>
  <c r="O125" i="12"/>
  <c r="U124" i="12"/>
  <c r="AG71" i="12"/>
  <c r="W123" i="12"/>
  <c r="AI70" i="12"/>
  <c r="O123" i="12"/>
  <c r="AA70" i="12"/>
  <c r="Q144" i="12"/>
  <c r="AC91" i="12"/>
  <c r="Q142" i="12"/>
  <c r="AC89" i="12"/>
  <c r="Q141" i="12"/>
  <c r="AC88" i="12"/>
  <c r="N122" i="12"/>
  <c r="P134" i="12"/>
  <c r="AB81" i="12"/>
  <c r="R133" i="12"/>
  <c r="AD80" i="12"/>
  <c r="T132" i="12"/>
  <c r="AF79" i="12"/>
  <c r="V131" i="12"/>
  <c r="AH78" i="12"/>
  <c r="N131" i="12"/>
  <c r="Z78" i="12"/>
  <c r="P130" i="12"/>
  <c r="AB77" i="12"/>
  <c r="R129" i="12"/>
  <c r="AD76" i="12"/>
  <c r="T128" i="12"/>
  <c r="AF75" i="12"/>
  <c r="V127" i="12"/>
  <c r="AH74" i="12"/>
  <c r="N127" i="12"/>
  <c r="Z74" i="12"/>
  <c r="T126" i="12"/>
  <c r="AF73" i="12"/>
  <c r="V125" i="12"/>
  <c r="AH72" i="12"/>
  <c r="N125" i="12"/>
  <c r="Z72" i="12"/>
  <c r="P124" i="12"/>
  <c r="AB71" i="12"/>
  <c r="R123" i="12"/>
  <c r="AD70" i="12"/>
  <c r="N123" i="12"/>
  <c r="Z70" i="12"/>
  <c r="P144" i="12"/>
  <c r="AB91" i="12"/>
  <c r="P143" i="12"/>
  <c r="AB90" i="12"/>
  <c r="AB89" i="12"/>
  <c r="P142" i="12"/>
  <c r="AB88" i="12"/>
  <c r="P141" i="12"/>
  <c r="P140" i="12"/>
  <c r="AB87" i="12"/>
  <c r="O122" i="12"/>
  <c r="T122" i="12"/>
  <c r="P139" i="12"/>
  <c r="AB86" i="12"/>
  <c r="B96" i="12"/>
  <c r="I96" i="12"/>
  <c r="AG96" i="12" s="1"/>
  <c r="F101" i="12"/>
  <c r="F110" i="12" s="1"/>
  <c r="F119" i="12" s="1"/>
  <c r="W134" i="12"/>
  <c r="AI81" i="12"/>
  <c r="S134" i="12"/>
  <c r="AE81" i="12"/>
  <c r="O134" i="12"/>
  <c r="AA81" i="12"/>
  <c r="AG80" i="12"/>
  <c r="U133" i="12"/>
  <c r="E80" i="12"/>
  <c r="Q80" i="12" s="1"/>
  <c r="W132" i="12"/>
  <c r="AI79" i="12"/>
  <c r="S132" i="12"/>
  <c r="AE79" i="12"/>
  <c r="AA79" i="12"/>
  <c r="O132" i="12"/>
  <c r="U131" i="12"/>
  <c r="AG78" i="12"/>
  <c r="E78" i="12"/>
  <c r="Q78" i="12" s="1"/>
  <c r="W130" i="12"/>
  <c r="AI77" i="12"/>
  <c r="S130" i="12"/>
  <c r="AE77" i="12"/>
  <c r="O130" i="12"/>
  <c r="AA77" i="12"/>
  <c r="U129" i="12"/>
  <c r="AG76" i="12"/>
  <c r="E76" i="12"/>
  <c r="Q76" i="12" s="1"/>
  <c r="W128" i="12"/>
  <c r="AI75" i="12"/>
  <c r="S128" i="12"/>
  <c r="AE75" i="12"/>
  <c r="O128" i="12"/>
  <c r="AA75" i="12"/>
  <c r="U127" i="12"/>
  <c r="AG74" i="12"/>
  <c r="E74" i="12"/>
  <c r="Q74" i="12" s="1"/>
  <c r="W126" i="12"/>
  <c r="AI73" i="12"/>
  <c r="S126" i="12"/>
  <c r="AE73" i="12"/>
  <c r="O126" i="12"/>
  <c r="AA73" i="12"/>
  <c r="U125" i="12"/>
  <c r="AG72" i="12"/>
  <c r="E72" i="12"/>
  <c r="Q72" i="12" s="1"/>
  <c r="W124" i="12"/>
  <c r="AI71" i="12"/>
  <c r="S124" i="12"/>
  <c r="AE71" i="12"/>
  <c r="O124" i="12"/>
  <c r="AA71" i="12"/>
  <c r="U123" i="12"/>
  <c r="AG70" i="12"/>
  <c r="E70" i="12"/>
  <c r="Q70" i="12" s="1"/>
  <c r="S145" i="12"/>
  <c r="AE92" i="12"/>
  <c r="S144" i="12"/>
  <c r="AE91" i="12"/>
  <c r="S143" i="12"/>
  <c r="AE90" i="12"/>
  <c r="S142" i="12"/>
  <c r="AE89" i="12"/>
  <c r="S141" i="12"/>
  <c r="AE88" i="12"/>
  <c r="S140" i="12"/>
  <c r="AE87" i="12"/>
  <c r="R122" i="12"/>
  <c r="R139" i="12"/>
  <c r="AD86" i="12"/>
  <c r="F96" i="12"/>
  <c r="S133" i="12"/>
  <c r="AE80" i="12"/>
  <c r="U132" i="12"/>
  <c r="AG79" i="12"/>
  <c r="S131" i="12"/>
  <c r="AE78" i="12"/>
  <c r="U130" i="12"/>
  <c r="AG77" i="12"/>
  <c r="W129" i="12"/>
  <c r="AI76" i="12"/>
  <c r="O129" i="12"/>
  <c r="AA76" i="12"/>
  <c r="U128" i="12"/>
  <c r="AG75" i="12"/>
  <c r="S127" i="12"/>
  <c r="AE74" i="12"/>
  <c r="U126" i="12"/>
  <c r="AG73" i="12"/>
  <c r="S125" i="12"/>
  <c r="AE72" i="12"/>
  <c r="S123" i="12"/>
  <c r="AE70" i="12"/>
  <c r="Q145" i="12"/>
  <c r="AC92" i="12"/>
  <c r="Q143" i="12"/>
  <c r="AC90" i="12"/>
  <c r="Q140" i="12"/>
  <c r="AC87" i="12"/>
  <c r="S122" i="12"/>
  <c r="W122" i="12"/>
  <c r="G101" i="12"/>
  <c r="G110" i="12" s="1"/>
  <c r="G119" i="12" s="1"/>
  <c r="S86" i="12"/>
  <c r="G96" i="12"/>
  <c r="AF81" i="12"/>
  <c r="T134" i="12"/>
  <c r="V133" i="12"/>
  <c r="AH80" i="12"/>
  <c r="Z80" i="12"/>
  <c r="N133" i="12"/>
  <c r="AB79" i="12"/>
  <c r="P132" i="12"/>
  <c r="R131" i="12"/>
  <c r="AD78" i="12"/>
  <c r="T130" i="12"/>
  <c r="AF77" i="12"/>
  <c r="V129" i="12"/>
  <c r="AH76" i="12"/>
  <c r="N129" i="12"/>
  <c r="Z76" i="12"/>
  <c r="P128" i="12"/>
  <c r="AB75" i="12"/>
  <c r="AD74" i="12"/>
  <c r="R127" i="12"/>
  <c r="P126" i="12"/>
  <c r="AB73" i="12"/>
  <c r="R125" i="12"/>
  <c r="AD72" i="12"/>
  <c r="T124" i="12"/>
  <c r="AF71" i="12"/>
  <c r="V123" i="12"/>
  <c r="AH70" i="12"/>
  <c r="AB92" i="12"/>
  <c r="P145" i="12"/>
  <c r="E69" i="12"/>
  <c r="Q69" i="12" s="1"/>
  <c r="P69" i="12"/>
  <c r="U122" i="12"/>
  <c r="E101" i="12"/>
  <c r="E110" i="12" s="1"/>
  <c r="E119" i="12" s="1"/>
  <c r="Q86" i="12"/>
  <c r="J96" i="12"/>
  <c r="V134" i="12"/>
  <c r="AH81" i="12"/>
  <c r="R134" i="12"/>
  <c r="AD81" i="12"/>
  <c r="N134" i="12"/>
  <c r="Z81" i="12"/>
  <c r="T133" i="12"/>
  <c r="AF80" i="12"/>
  <c r="P133" i="12"/>
  <c r="AB80" i="12"/>
  <c r="AH79" i="12"/>
  <c r="V132" i="12"/>
  <c r="AD79" i="12"/>
  <c r="R132" i="12"/>
  <c r="Z79" i="12"/>
  <c r="N132" i="12"/>
  <c r="T131" i="12"/>
  <c r="AF78" i="12"/>
  <c r="AB78" i="12"/>
  <c r="P131" i="12"/>
  <c r="V130" i="12"/>
  <c r="AH77" i="12"/>
  <c r="R130" i="12"/>
  <c r="AD77" i="12"/>
  <c r="N130" i="12"/>
  <c r="Z77" i="12"/>
  <c r="T129" i="12"/>
  <c r="AF76" i="12"/>
  <c r="AB76" i="12"/>
  <c r="P129" i="12"/>
  <c r="AH75" i="12"/>
  <c r="V128" i="12"/>
  <c r="R128" i="12"/>
  <c r="AD75" i="12"/>
  <c r="N128" i="12"/>
  <c r="Z75" i="12"/>
  <c r="T127" i="12"/>
  <c r="AF74" i="12"/>
  <c r="P127" i="12"/>
  <c r="AB74" i="12"/>
  <c r="V126" i="12"/>
  <c r="AH73" i="12"/>
  <c r="AD73" i="12"/>
  <c r="R126" i="12"/>
  <c r="N126" i="12"/>
  <c r="Z73" i="12"/>
  <c r="AF72" i="12"/>
  <c r="T125" i="12"/>
  <c r="AB72" i="12"/>
  <c r="P125" i="12"/>
  <c r="AH71" i="12"/>
  <c r="V124" i="12"/>
  <c r="R124" i="12"/>
  <c r="AD71" i="12"/>
  <c r="Z71" i="12"/>
  <c r="N124" i="12"/>
  <c r="AF70" i="12"/>
  <c r="T123" i="12"/>
  <c r="P123" i="12"/>
  <c r="AB70" i="12"/>
  <c r="R145" i="12"/>
  <c r="AD92" i="12"/>
  <c r="R144" i="12"/>
  <c r="AD91" i="12"/>
  <c r="R143" i="12"/>
  <c r="AD90" i="12"/>
  <c r="R142" i="12"/>
  <c r="AD89" i="12"/>
  <c r="R141" i="12"/>
  <c r="AD88" i="12"/>
  <c r="R140" i="12"/>
  <c r="AD87" i="12"/>
  <c r="F96" i="13"/>
  <c r="Q96" i="13" s="1"/>
  <c r="Q88" i="13"/>
  <c r="S80" i="13"/>
  <c r="H88" i="13"/>
  <c r="D93" i="13"/>
  <c r="T93" i="13" s="1"/>
  <c r="T85" i="13"/>
  <c r="X77" i="13"/>
  <c r="H85" i="13"/>
  <c r="E93" i="13"/>
  <c r="U93" i="13" s="1"/>
  <c r="U85" i="13"/>
  <c r="D96" i="12"/>
  <c r="AB96" i="12" s="1"/>
  <c r="H96" i="12"/>
  <c r="AF96" i="12" s="1"/>
  <c r="C42" i="11"/>
  <c r="C59" i="11" s="1"/>
  <c r="C41" i="11"/>
  <c r="C58" i="11" s="1"/>
  <c r="C40" i="11"/>
  <c r="C57" i="11" s="1"/>
  <c r="C39" i="11"/>
  <c r="C38" i="11"/>
  <c r="C55" i="11" s="1"/>
  <c r="C37" i="11"/>
  <c r="C36" i="11"/>
  <c r="C53" i="11" s="1"/>
  <c r="C35" i="11"/>
  <c r="C34" i="11"/>
  <c r="C33" i="11"/>
  <c r="C32" i="11"/>
  <c r="C49" i="11" s="1"/>
  <c r="C31" i="11"/>
  <c r="C48" i="11" s="1"/>
  <c r="C30" i="11"/>
  <c r="C47" i="11" s="1"/>
  <c r="G15" i="11"/>
  <c r="G14" i="11"/>
  <c r="G13" i="11"/>
  <c r="G12" i="11"/>
  <c r="G11" i="11"/>
  <c r="G10" i="11"/>
  <c r="G9" i="11"/>
  <c r="G8" i="11"/>
  <c r="G7" i="11"/>
  <c r="G6" i="11"/>
  <c r="G5" i="11"/>
  <c r="G4" i="11"/>
  <c r="AA96" i="12" l="1"/>
  <c r="Q130" i="12"/>
  <c r="Q124" i="12"/>
  <c r="AC73" i="12"/>
  <c r="AO73" i="12" s="1"/>
  <c r="Q128" i="12"/>
  <c r="C114" i="12"/>
  <c r="AA114" i="12" s="1"/>
  <c r="I105" i="12"/>
  <c r="AG105" i="12" s="1"/>
  <c r="AC79" i="12"/>
  <c r="AC132" i="12" s="1"/>
  <c r="K105" i="12"/>
  <c r="AI105" i="12" s="1"/>
  <c r="H186" i="13"/>
  <c r="X186" i="13" s="1"/>
  <c r="X148" i="13"/>
  <c r="Y85" i="13"/>
  <c r="E186" i="13"/>
  <c r="U186" i="13" s="1"/>
  <c r="U148" i="13"/>
  <c r="D186" i="13"/>
  <c r="T186" i="13" s="1"/>
  <c r="T148" i="13"/>
  <c r="R148" i="13"/>
  <c r="B186" i="13"/>
  <c r="R186" i="13" s="1"/>
  <c r="V148" i="13"/>
  <c r="F186" i="13"/>
  <c r="V186" i="13" s="1"/>
  <c r="W148" i="13"/>
  <c r="G186" i="13"/>
  <c r="W186" i="13" s="1"/>
  <c r="S163" i="13"/>
  <c r="H201" i="13"/>
  <c r="S201" i="13" s="1"/>
  <c r="I186" i="13"/>
  <c r="Y186" i="13" s="1"/>
  <c r="Y148" i="13"/>
  <c r="S148" i="13"/>
  <c r="C186" i="13"/>
  <c r="S186" i="13" s="1"/>
  <c r="AC81" i="12"/>
  <c r="AO81" i="12" s="1"/>
  <c r="AD143" i="12"/>
  <c r="AP90" i="12"/>
  <c r="AD145" i="12"/>
  <c r="AP92" i="12"/>
  <c r="AH126" i="12"/>
  <c r="AT73" i="12"/>
  <c r="BF73" i="12" s="1"/>
  <c r="BR73" i="12" s="1"/>
  <c r="AD128" i="12"/>
  <c r="AP75" i="12"/>
  <c r="BB75" i="12" s="1"/>
  <c r="BN75" i="12" s="1"/>
  <c r="AT77" i="12"/>
  <c r="BF77" i="12" s="1"/>
  <c r="BR77" i="12" s="1"/>
  <c r="AH130" i="12"/>
  <c r="Z134" i="12"/>
  <c r="AL81" i="12"/>
  <c r="AX81" i="12" s="1"/>
  <c r="BJ81" i="12" s="1"/>
  <c r="AB145" i="12"/>
  <c r="AN92" i="12"/>
  <c r="AF134" i="12"/>
  <c r="AR81" i="12"/>
  <c r="BD81" i="12" s="1"/>
  <c r="BP81" i="12" s="1"/>
  <c r="AC124" i="12"/>
  <c r="AO71" i="12"/>
  <c r="AE127" i="12"/>
  <c r="AQ74" i="12"/>
  <c r="BC74" i="12" s="1"/>
  <c r="BO74" i="12" s="1"/>
  <c r="AG130" i="12"/>
  <c r="AS77" i="12"/>
  <c r="BE77" i="12" s="1"/>
  <c r="BQ77" i="12" s="1"/>
  <c r="Q125" i="12"/>
  <c r="AC72" i="12"/>
  <c r="AI128" i="12"/>
  <c r="AU75" i="12"/>
  <c r="BG75" i="12" s="1"/>
  <c r="BS75" i="12" s="1"/>
  <c r="Q133" i="12"/>
  <c r="AC80" i="12"/>
  <c r="AA122" i="12"/>
  <c r="AN90" i="12"/>
  <c r="AB143" i="12"/>
  <c r="AB124" i="12"/>
  <c r="AN71" i="12"/>
  <c r="AZ71" i="12" s="1"/>
  <c r="BL71" i="12" s="1"/>
  <c r="Z127" i="12"/>
  <c r="AL74" i="12"/>
  <c r="AX74" i="12" s="1"/>
  <c r="BJ74" i="12" s="1"/>
  <c r="AN77" i="12"/>
  <c r="AZ77" i="12" s="1"/>
  <c r="BL77" i="12" s="1"/>
  <c r="AB130" i="12"/>
  <c r="AD133" i="12"/>
  <c r="AP80" i="12"/>
  <c r="BB80" i="12" s="1"/>
  <c r="BN80" i="12" s="1"/>
  <c r="AA123" i="12"/>
  <c r="AM70" i="12"/>
  <c r="AY70" i="12" s="1"/>
  <c r="BK70" i="12" s="1"/>
  <c r="AI125" i="12"/>
  <c r="AU72" i="12"/>
  <c r="BG72" i="12" s="1"/>
  <c r="BS72" i="12" s="1"/>
  <c r="AE129" i="12"/>
  <c r="AQ76" i="12"/>
  <c r="BC76" i="12" s="1"/>
  <c r="BO76" i="12" s="1"/>
  <c r="AO79" i="12"/>
  <c r="AB125" i="12"/>
  <c r="AN72" i="12"/>
  <c r="AZ72" i="12" s="1"/>
  <c r="BL72" i="12" s="1"/>
  <c r="P122" i="12"/>
  <c r="AD125" i="12"/>
  <c r="AP72" i="12"/>
  <c r="BB72" i="12" s="1"/>
  <c r="BN72" i="12" s="1"/>
  <c r="AF130" i="12"/>
  <c r="AR77" i="12"/>
  <c r="BD77" i="12" s="1"/>
  <c r="BP77" i="12" s="1"/>
  <c r="G105" i="12"/>
  <c r="AE96" i="12"/>
  <c r="AE141" i="12"/>
  <c r="AQ88" i="12"/>
  <c r="AQ92" i="12"/>
  <c r="AE145" i="12"/>
  <c r="Q127" i="12"/>
  <c r="AC74" i="12"/>
  <c r="AI130" i="12"/>
  <c r="AU77" i="12"/>
  <c r="BG77" i="12" s="1"/>
  <c r="BS77" i="12" s="1"/>
  <c r="AP87" i="12"/>
  <c r="AD140" i="12"/>
  <c r="AP91" i="12"/>
  <c r="AD144" i="12"/>
  <c r="AB123" i="12"/>
  <c r="AN70" i="12"/>
  <c r="AZ70" i="12" s="1"/>
  <c r="BL70" i="12" s="1"/>
  <c r="AB127" i="12"/>
  <c r="AN74" i="12"/>
  <c r="AZ74" i="12" s="1"/>
  <c r="BL74" i="12" s="1"/>
  <c r="AL75" i="12"/>
  <c r="AX75" i="12" s="1"/>
  <c r="BJ75" i="12" s="1"/>
  <c r="Z128" i="12"/>
  <c r="AF129" i="12"/>
  <c r="AR76" i="12"/>
  <c r="BD76" i="12" s="1"/>
  <c r="BP76" i="12" s="1"/>
  <c r="AP77" i="12"/>
  <c r="BB77" i="12" s="1"/>
  <c r="BN77" i="12" s="1"/>
  <c r="AD130" i="12"/>
  <c r="AR80" i="12"/>
  <c r="BD80" i="12" s="1"/>
  <c r="BP80" i="12" s="1"/>
  <c r="AF133" i="12"/>
  <c r="AD134" i="12"/>
  <c r="AP81" i="12"/>
  <c r="BB81" i="12" s="1"/>
  <c r="BN81" i="12" s="1"/>
  <c r="AH96" i="12"/>
  <c r="J105" i="12"/>
  <c r="Q122" i="12"/>
  <c r="AD127" i="12"/>
  <c r="AP74" i="12"/>
  <c r="BB74" i="12" s="1"/>
  <c r="BN74" i="12" s="1"/>
  <c r="AB132" i="12"/>
  <c r="AN79" i="12"/>
  <c r="AZ79" i="12" s="1"/>
  <c r="BL79" i="12" s="1"/>
  <c r="S139" i="12"/>
  <c r="AE86" i="12"/>
  <c r="AE122" i="12"/>
  <c r="AC143" i="12"/>
  <c r="AO90" i="12"/>
  <c r="AE123" i="12"/>
  <c r="AQ70" i="12"/>
  <c r="BC70" i="12" s="1"/>
  <c r="BO70" i="12" s="1"/>
  <c r="AE125" i="12"/>
  <c r="AQ72" i="12"/>
  <c r="BC72" i="12" s="1"/>
  <c r="BO72" i="12" s="1"/>
  <c r="AG126" i="12"/>
  <c r="AS73" i="12"/>
  <c r="BE73" i="12" s="1"/>
  <c r="BQ73" i="12" s="1"/>
  <c r="AG128" i="12"/>
  <c r="AS75" i="12"/>
  <c r="BE75" i="12" s="1"/>
  <c r="BQ75" i="12" s="1"/>
  <c r="AI129" i="12"/>
  <c r="AU76" i="12"/>
  <c r="BG76" i="12" s="1"/>
  <c r="BS76" i="12" s="1"/>
  <c r="AE131" i="12"/>
  <c r="AQ78" i="12"/>
  <c r="BC78" i="12" s="1"/>
  <c r="BO78" i="12" s="1"/>
  <c r="AQ80" i="12"/>
  <c r="BC80" i="12" s="1"/>
  <c r="BO80" i="12" s="1"/>
  <c r="AE133" i="12"/>
  <c r="AD96" i="12"/>
  <c r="F105" i="12"/>
  <c r="AD122" i="12"/>
  <c r="AA124" i="12"/>
  <c r="AM71" i="12"/>
  <c r="AY71" i="12" s="1"/>
  <c r="BK71" i="12" s="1"/>
  <c r="AI124" i="12"/>
  <c r="AU71" i="12"/>
  <c r="BG71" i="12" s="1"/>
  <c r="BS71" i="12" s="1"/>
  <c r="AG127" i="12"/>
  <c r="AS74" i="12"/>
  <c r="BE74" i="12" s="1"/>
  <c r="BQ74" i="12" s="1"/>
  <c r="AE128" i="12"/>
  <c r="AQ75" i="12"/>
  <c r="BC75" i="12" s="1"/>
  <c r="BO75" i="12" s="1"/>
  <c r="Q129" i="12"/>
  <c r="AC76" i="12"/>
  <c r="AU79" i="12"/>
  <c r="BG79" i="12" s="1"/>
  <c r="BS79" i="12" s="1"/>
  <c r="AI132" i="12"/>
  <c r="AG133" i="12"/>
  <c r="AS80" i="12"/>
  <c r="BE80" i="12" s="1"/>
  <c r="BQ80" i="12" s="1"/>
  <c r="AF122" i="12"/>
  <c r="AB140" i="12"/>
  <c r="AN87" i="12"/>
  <c r="AB144" i="12"/>
  <c r="AN91" i="12"/>
  <c r="AP70" i="12"/>
  <c r="BB70" i="12" s="1"/>
  <c r="BN70" i="12" s="1"/>
  <c r="AD123" i="12"/>
  <c r="AL72" i="12"/>
  <c r="AX72" i="12" s="1"/>
  <c r="BJ72" i="12" s="1"/>
  <c r="Z125" i="12"/>
  <c r="AF126" i="12"/>
  <c r="AR73" i="12"/>
  <c r="BD73" i="12" s="1"/>
  <c r="BP73" i="12" s="1"/>
  <c r="AH127" i="12"/>
  <c r="AT74" i="12"/>
  <c r="BF74" i="12" s="1"/>
  <c r="BR74" i="12" s="1"/>
  <c r="AD129" i="12"/>
  <c r="AP76" i="12"/>
  <c r="BB76" i="12" s="1"/>
  <c r="BN76" i="12" s="1"/>
  <c r="AL78" i="12"/>
  <c r="AX78" i="12" s="1"/>
  <c r="BJ78" i="12" s="1"/>
  <c r="Z131" i="12"/>
  <c r="AR79" i="12"/>
  <c r="BD79" i="12" s="1"/>
  <c r="BP79" i="12" s="1"/>
  <c r="AF132" i="12"/>
  <c r="AB134" i="12"/>
  <c r="AN81" i="12"/>
  <c r="AZ81" i="12" s="1"/>
  <c r="BL81" i="12" s="1"/>
  <c r="AC141" i="12"/>
  <c r="AO88" i="12"/>
  <c r="AC144" i="12"/>
  <c r="AO91" i="12"/>
  <c r="AI123" i="12"/>
  <c r="AU70" i="12"/>
  <c r="BG70" i="12" s="1"/>
  <c r="BS70" i="12" s="1"/>
  <c r="AA127" i="12"/>
  <c r="AM74" i="12"/>
  <c r="AY74" i="12" s="1"/>
  <c r="BK74" i="12" s="1"/>
  <c r="AC128" i="12"/>
  <c r="AO75" i="12"/>
  <c r="AI131" i="12"/>
  <c r="AU78" i="12"/>
  <c r="BG78" i="12" s="1"/>
  <c r="BS78" i="12" s="1"/>
  <c r="AA133" i="12"/>
  <c r="AM80" i="12"/>
  <c r="AY80" i="12" s="1"/>
  <c r="BK80" i="12" s="1"/>
  <c r="AG134" i="12"/>
  <c r="AS81" i="12"/>
  <c r="BE81" i="12" s="1"/>
  <c r="BQ81" i="12" s="1"/>
  <c r="AH122" i="12"/>
  <c r="AD141" i="12"/>
  <c r="AP88" i="12"/>
  <c r="AD124" i="12"/>
  <c r="AP71" i="12"/>
  <c r="BB71" i="12" s="1"/>
  <c r="BN71" i="12" s="1"/>
  <c r="AL73" i="12"/>
  <c r="AX73" i="12" s="1"/>
  <c r="BJ73" i="12" s="1"/>
  <c r="Z126" i="12"/>
  <c r="AR74" i="12"/>
  <c r="BD74" i="12" s="1"/>
  <c r="BP74" i="12" s="1"/>
  <c r="AF127" i="12"/>
  <c r="Z130" i="12"/>
  <c r="AL77" i="12"/>
  <c r="AX77" i="12" s="1"/>
  <c r="BJ77" i="12" s="1"/>
  <c r="AF131" i="12"/>
  <c r="AR78" i="12"/>
  <c r="BD78" i="12" s="1"/>
  <c r="BP78" i="12" s="1"/>
  <c r="AB133" i="12"/>
  <c r="AN80" i="12"/>
  <c r="AZ80" i="12" s="1"/>
  <c r="BL80" i="12" s="1"/>
  <c r="AT81" i="12"/>
  <c r="BF81" i="12" s="1"/>
  <c r="BR81" i="12" s="1"/>
  <c r="AH134" i="12"/>
  <c r="Z133" i="12"/>
  <c r="AL80" i="12"/>
  <c r="AX80" i="12" s="1"/>
  <c r="BJ80" i="12" s="1"/>
  <c r="AI122" i="12"/>
  <c r="AC140" i="12"/>
  <c r="AO87" i="12"/>
  <c r="AC145" i="12"/>
  <c r="AO92" i="12"/>
  <c r="AA129" i="12"/>
  <c r="AM76" i="12"/>
  <c r="AY76" i="12" s="1"/>
  <c r="BK76" i="12" s="1"/>
  <c r="AS79" i="12"/>
  <c r="BE79" i="12" s="1"/>
  <c r="BQ79" i="12" s="1"/>
  <c r="AG132" i="12"/>
  <c r="AG123" i="12"/>
  <c r="AS70" i="12"/>
  <c r="BE70" i="12" s="1"/>
  <c r="BQ70" i="12" s="1"/>
  <c r="AQ71" i="12"/>
  <c r="BC71" i="12" s="1"/>
  <c r="BO71" i="12" s="1"/>
  <c r="AE124" i="12"/>
  <c r="AA128" i="12"/>
  <c r="AM75" i="12"/>
  <c r="AY75" i="12" s="1"/>
  <c r="BK75" i="12" s="1"/>
  <c r="AS78" i="12"/>
  <c r="BE78" i="12" s="1"/>
  <c r="BQ78" i="12" s="1"/>
  <c r="AG131" i="12"/>
  <c r="AE132" i="12"/>
  <c r="AQ79" i="12"/>
  <c r="BC79" i="12" s="1"/>
  <c r="BO79" i="12" s="1"/>
  <c r="AN86" i="12"/>
  <c r="AB139" i="12"/>
  <c r="AL70" i="12"/>
  <c r="AX70" i="12" s="1"/>
  <c r="BJ70" i="12" s="1"/>
  <c r="Z123" i="12"/>
  <c r="AT72" i="12"/>
  <c r="BF72" i="12" s="1"/>
  <c r="BR72" i="12" s="1"/>
  <c r="AH125" i="12"/>
  <c r="AR75" i="12"/>
  <c r="BD75" i="12" s="1"/>
  <c r="BP75" i="12" s="1"/>
  <c r="AF128" i="12"/>
  <c r="AH131" i="12"/>
  <c r="AT78" i="12"/>
  <c r="BF78" i="12" s="1"/>
  <c r="BR78" i="12" s="1"/>
  <c r="Z122" i="12"/>
  <c r="AC142" i="12"/>
  <c r="AO89" i="12"/>
  <c r="AG124" i="12"/>
  <c r="AS71" i="12"/>
  <c r="BE71" i="12" s="1"/>
  <c r="BQ71" i="12" s="1"/>
  <c r="AI127" i="12"/>
  <c r="AU74" i="12"/>
  <c r="BG74" i="12" s="1"/>
  <c r="BS74" i="12" s="1"/>
  <c r="AA131" i="12"/>
  <c r="AM78" i="12"/>
  <c r="AY78" i="12" s="1"/>
  <c r="BK78" i="12" s="1"/>
  <c r="AU80" i="12"/>
  <c r="BG80" i="12" s="1"/>
  <c r="BS80" i="12" s="1"/>
  <c r="AI133" i="12"/>
  <c r="AF123" i="12"/>
  <c r="AR70" i="12"/>
  <c r="BD70" i="12" s="1"/>
  <c r="BP70" i="12" s="1"/>
  <c r="AB129" i="12"/>
  <c r="AN76" i="12"/>
  <c r="AZ76" i="12" s="1"/>
  <c r="BL76" i="12" s="1"/>
  <c r="AP79" i="12"/>
  <c r="BB79" i="12" s="1"/>
  <c r="BN79" i="12" s="1"/>
  <c r="AD132" i="12"/>
  <c r="Q139" i="12"/>
  <c r="AC86" i="12"/>
  <c r="AH123" i="12"/>
  <c r="AT70" i="12"/>
  <c r="BF70" i="12" s="1"/>
  <c r="BR70" i="12" s="1"/>
  <c r="AL76" i="12"/>
  <c r="AX76" i="12" s="1"/>
  <c r="BJ76" i="12" s="1"/>
  <c r="Z129" i="12"/>
  <c r="AH133" i="12"/>
  <c r="AT80" i="12"/>
  <c r="BF80" i="12" s="1"/>
  <c r="BR80" i="12" s="1"/>
  <c r="AE143" i="12"/>
  <c r="AQ90" i="12"/>
  <c r="AS72" i="12"/>
  <c r="BE72" i="12" s="1"/>
  <c r="BQ72" i="12" s="1"/>
  <c r="AG125" i="12"/>
  <c r="AE126" i="12"/>
  <c r="AQ73" i="12"/>
  <c r="BC73" i="12" s="1"/>
  <c r="BO73" i="12" s="1"/>
  <c r="AM77" i="12"/>
  <c r="AY77" i="12" s="1"/>
  <c r="BK77" i="12" s="1"/>
  <c r="AA130" i="12"/>
  <c r="AE134" i="12"/>
  <c r="AQ81" i="12"/>
  <c r="BC81" i="12" s="1"/>
  <c r="BO81" i="12" s="1"/>
  <c r="AN88" i="12"/>
  <c r="AB141" i="12"/>
  <c r="AD142" i="12"/>
  <c r="AP89" i="12"/>
  <c r="Z124" i="12"/>
  <c r="AL71" i="12"/>
  <c r="AX71" i="12" s="1"/>
  <c r="BJ71" i="12" s="1"/>
  <c r="AH124" i="12"/>
  <c r="AT71" i="12"/>
  <c r="BF71" i="12" s="1"/>
  <c r="BR71" i="12" s="1"/>
  <c r="AF125" i="12"/>
  <c r="AR72" i="12"/>
  <c r="BD72" i="12" s="1"/>
  <c r="BP72" i="12" s="1"/>
  <c r="AD126" i="12"/>
  <c r="AP73" i="12"/>
  <c r="BB73" i="12" s="1"/>
  <c r="BN73" i="12" s="1"/>
  <c r="AH128" i="12"/>
  <c r="AT75" i="12"/>
  <c r="BF75" i="12" s="1"/>
  <c r="BR75" i="12" s="1"/>
  <c r="AB131" i="12"/>
  <c r="AN78" i="12"/>
  <c r="AZ78" i="12" s="1"/>
  <c r="BL78" i="12" s="1"/>
  <c r="Z132" i="12"/>
  <c r="AL79" i="12"/>
  <c r="AX79" i="12" s="1"/>
  <c r="BJ79" i="12" s="1"/>
  <c r="AT79" i="12"/>
  <c r="BF79" i="12" s="1"/>
  <c r="BR79" i="12" s="1"/>
  <c r="AH132" i="12"/>
  <c r="AG122" i="12"/>
  <c r="AR71" i="12"/>
  <c r="BD71" i="12" s="1"/>
  <c r="BP71" i="12" s="1"/>
  <c r="AF124" i="12"/>
  <c r="AN73" i="12"/>
  <c r="AZ73" i="12" s="1"/>
  <c r="BL73" i="12" s="1"/>
  <c r="AB126" i="12"/>
  <c r="AB128" i="12"/>
  <c r="AN75" i="12"/>
  <c r="AZ75" i="12" s="1"/>
  <c r="BL75" i="12" s="1"/>
  <c r="AH129" i="12"/>
  <c r="AT76" i="12"/>
  <c r="BF76" i="12" s="1"/>
  <c r="BR76" i="12" s="1"/>
  <c r="AD131" i="12"/>
  <c r="AP78" i="12"/>
  <c r="BB78" i="12" s="1"/>
  <c r="BN78" i="12" s="1"/>
  <c r="AD139" i="12"/>
  <c r="AP86" i="12"/>
  <c r="AE140" i="12"/>
  <c r="AQ87" i="12"/>
  <c r="AQ89" i="12"/>
  <c r="AE142" i="12"/>
  <c r="AQ91" i="12"/>
  <c r="AE144" i="12"/>
  <c r="Q123" i="12"/>
  <c r="AC70" i="12"/>
  <c r="AM73" i="12"/>
  <c r="AY73" i="12" s="1"/>
  <c r="BK73" i="12" s="1"/>
  <c r="AA126" i="12"/>
  <c r="AI126" i="12"/>
  <c r="AU73" i="12"/>
  <c r="BG73" i="12" s="1"/>
  <c r="BS73" i="12" s="1"/>
  <c r="AG129" i="12"/>
  <c r="AS76" i="12"/>
  <c r="BE76" i="12" s="1"/>
  <c r="BQ76" i="12" s="1"/>
  <c r="AE130" i="12"/>
  <c r="AQ77" i="12"/>
  <c r="BC77" i="12" s="1"/>
  <c r="BO77" i="12" s="1"/>
  <c r="Q131" i="12"/>
  <c r="AC78" i="12"/>
  <c r="AA132" i="12"/>
  <c r="AM79" i="12"/>
  <c r="AY79" i="12" s="1"/>
  <c r="BK79" i="12" s="1"/>
  <c r="AA134" i="12"/>
  <c r="AM81" i="12"/>
  <c r="AY81" i="12" s="1"/>
  <c r="BK81" i="12" s="1"/>
  <c r="AU81" i="12"/>
  <c r="BG81" i="12" s="1"/>
  <c r="BS81" i="12" s="1"/>
  <c r="AI134" i="12"/>
  <c r="Z96" i="12"/>
  <c r="B105" i="12"/>
  <c r="AN89" i="12"/>
  <c r="AB142" i="12"/>
  <c r="AA125" i="12"/>
  <c r="AM72" i="12"/>
  <c r="AY72" i="12" s="1"/>
  <c r="BK72" i="12" s="1"/>
  <c r="AC130" i="12"/>
  <c r="AO77" i="12"/>
  <c r="X85" i="13"/>
  <c r="H93" i="13"/>
  <c r="X93" i="13" s="1"/>
  <c r="S88" i="13"/>
  <c r="H96" i="13"/>
  <c r="S96" i="13" s="1"/>
  <c r="H105" i="12"/>
  <c r="AF105" i="12" s="1"/>
  <c r="D105" i="12"/>
  <c r="AB105" i="12" s="1"/>
  <c r="E96" i="12"/>
  <c r="G33" i="11"/>
  <c r="I33" i="11"/>
  <c r="C50" i="11"/>
  <c r="C67" i="11" s="1"/>
  <c r="I32" i="11"/>
  <c r="G59" i="11"/>
  <c r="G36" i="11"/>
  <c r="G37" i="11"/>
  <c r="I37" i="11"/>
  <c r="G41" i="11"/>
  <c r="I41" i="11"/>
  <c r="C54" i="11"/>
  <c r="I54" i="11" s="1"/>
  <c r="I30" i="11"/>
  <c r="I36" i="11"/>
  <c r="I40" i="11"/>
  <c r="C64" i="11"/>
  <c r="I47" i="11"/>
  <c r="C65" i="11"/>
  <c r="G48" i="11"/>
  <c r="G31" i="11"/>
  <c r="C66" i="11"/>
  <c r="I49" i="11"/>
  <c r="G49" i="11"/>
  <c r="G32" i="11"/>
  <c r="C56" i="11"/>
  <c r="I39" i="11"/>
  <c r="G39" i="11"/>
  <c r="I31" i="11"/>
  <c r="C52" i="11"/>
  <c r="G53" i="11" s="1"/>
  <c r="I35" i="11"/>
  <c r="G35" i="11"/>
  <c r="C72" i="11"/>
  <c r="I55" i="11"/>
  <c r="C74" i="11"/>
  <c r="I57" i="11"/>
  <c r="G40" i="11"/>
  <c r="C51" i="11"/>
  <c r="I34" i="11"/>
  <c r="G34" i="11"/>
  <c r="I48" i="11"/>
  <c r="C70" i="11"/>
  <c r="I53" i="11"/>
  <c r="C76" i="11"/>
  <c r="I59" i="11"/>
  <c r="C75" i="11"/>
  <c r="I58" i="11"/>
  <c r="G58" i="11"/>
  <c r="G38" i="11"/>
  <c r="G42" i="11"/>
  <c r="I38" i="11"/>
  <c r="I42" i="11"/>
  <c r="E28" i="10"/>
  <c r="F28" i="10"/>
  <c r="G28" i="10"/>
  <c r="E29" i="10"/>
  <c r="F29" i="10"/>
  <c r="C29" i="10" s="1"/>
  <c r="G29" i="10"/>
  <c r="E30" i="10"/>
  <c r="B30" i="10" s="1"/>
  <c r="F30" i="10"/>
  <c r="G30" i="10"/>
  <c r="E31" i="10"/>
  <c r="F31" i="10"/>
  <c r="G31" i="10"/>
  <c r="E32" i="10"/>
  <c r="B32" i="10" s="1"/>
  <c r="F32" i="10"/>
  <c r="G32" i="10"/>
  <c r="E33" i="10"/>
  <c r="F33" i="10"/>
  <c r="G33" i="10"/>
  <c r="E34" i="10"/>
  <c r="B34" i="10" s="1"/>
  <c r="F34" i="10"/>
  <c r="G34" i="10"/>
  <c r="E35" i="10"/>
  <c r="F35" i="10"/>
  <c r="C35" i="10" s="1"/>
  <c r="G35" i="10"/>
  <c r="E36" i="10"/>
  <c r="B36" i="10" s="1"/>
  <c r="F36" i="10"/>
  <c r="G36" i="10"/>
  <c r="E38" i="10"/>
  <c r="F38" i="10"/>
  <c r="G38" i="10"/>
  <c r="E39" i="10"/>
  <c r="F39" i="10"/>
  <c r="G39" i="10"/>
  <c r="D39" i="10" s="1"/>
  <c r="E40" i="10"/>
  <c r="F40" i="10"/>
  <c r="C40" i="10" s="1"/>
  <c r="G40" i="10"/>
  <c r="E41" i="10"/>
  <c r="F41" i="10"/>
  <c r="G41" i="10"/>
  <c r="D41" i="10" s="1"/>
  <c r="E42" i="10"/>
  <c r="F42" i="10"/>
  <c r="C42" i="10" s="1"/>
  <c r="G42" i="10"/>
  <c r="E43" i="10"/>
  <c r="F43" i="10"/>
  <c r="G43" i="10"/>
  <c r="E44" i="10"/>
  <c r="F44" i="10"/>
  <c r="C44" i="10" s="1"/>
  <c r="G44" i="10"/>
  <c r="E45" i="10"/>
  <c r="F45" i="10"/>
  <c r="G45" i="10"/>
  <c r="D45" i="10" s="1"/>
  <c r="F27" i="10"/>
  <c r="G27" i="10"/>
  <c r="D27" i="10" s="1"/>
  <c r="E27" i="10"/>
  <c r="G53" i="6"/>
  <c r="R53" i="6" s="1"/>
  <c r="H53" i="6"/>
  <c r="F53" i="6"/>
  <c r="F61" i="6" s="1"/>
  <c r="C50" i="6"/>
  <c r="S50" i="6" s="1"/>
  <c r="D50" i="6"/>
  <c r="D58" i="6" s="1"/>
  <c r="E50" i="6"/>
  <c r="E58" i="6" s="1"/>
  <c r="F50" i="6"/>
  <c r="G50" i="6"/>
  <c r="W50" i="6" s="1"/>
  <c r="H50" i="6"/>
  <c r="H58" i="6" s="1"/>
  <c r="I50" i="6"/>
  <c r="I58" i="6" s="1"/>
  <c r="B50" i="6"/>
  <c r="F240" i="9"/>
  <c r="F239" i="9"/>
  <c r="D257" i="9" s="1"/>
  <c r="W203" i="9"/>
  <c r="I165" i="9"/>
  <c r="F163" i="9"/>
  <c r="F201" i="9" s="1"/>
  <c r="L201" i="9" s="1"/>
  <c r="C163" i="9"/>
  <c r="C201" i="9" s="1"/>
  <c r="C239" i="9" s="1"/>
  <c r="H161" i="9"/>
  <c r="H199" i="9" s="1"/>
  <c r="H237" i="9" s="1"/>
  <c r="N237" i="9" s="1"/>
  <c r="D161" i="9"/>
  <c r="D199" i="9" s="1"/>
  <c r="W199" i="9" s="1"/>
  <c r="C160" i="9"/>
  <c r="C198" i="9" s="1"/>
  <c r="J198" i="9" s="1"/>
  <c r="F159" i="9"/>
  <c r="F197" i="9" s="1"/>
  <c r="F235" i="9" s="1"/>
  <c r="E158" i="9"/>
  <c r="E196" i="9" s="1"/>
  <c r="E234" i="9" s="1"/>
  <c r="X234" i="9" s="1"/>
  <c r="H157" i="9"/>
  <c r="H195" i="9" s="1"/>
  <c r="H233" i="9" s="1"/>
  <c r="E251" i="9" s="1"/>
  <c r="I154" i="9"/>
  <c r="D154" i="9"/>
  <c r="D192" i="9" s="1"/>
  <c r="W165" i="9"/>
  <c r="V160" i="9"/>
  <c r="E175" i="9"/>
  <c r="K154" i="9"/>
  <c r="V118" i="9"/>
  <c r="W118" i="9"/>
  <c r="V122" i="9"/>
  <c r="Z122" i="9"/>
  <c r="AA123" i="9"/>
  <c r="X124" i="9"/>
  <c r="Y126" i="9"/>
  <c r="Z126" i="9"/>
  <c r="AA127" i="9"/>
  <c r="X128" i="9"/>
  <c r="W116" i="9"/>
  <c r="C117" i="9"/>
  <c r="J117" i="9" s="1"/>
  <c r="D117" i="9"/>
  <c r="D155" i="9" s="1"/>
  <c r="F117" i="9"/>
  <c r="D135" i="9" s="1"/>
  <c r="G117" i="9"/>
  <c r="H117" i="9"/>
  <c r="I117" i="9"/>
  <c r="I155" i="9" s="1"/>
  <c r="O155" i="9" s="1"/>
  <c r="C118" i="9"/>
  <c r="C136" i="9" s="1"/>
  <c r="D118" i="9"/>
  <c r="Q118" i="9" s="1"/>
  <c r="F119" i="9"/>
  <c r="G119" i="9"/>
  <c r="G157" i="9" s="1"/>
  <c r="H119" i="9"/>
  <c r="E137" i="9" s="1"/>
  <c r="I119" i="9"/>
  <c r="I157" i="9" s="1"/>
  <c r="C120" i="9"/>
  <c r="D120" i="9"/>
  <c r="E120" i="9"/>
  <c r="X120" i="9" s="1"/>
  <c r="F120" i="9"/>
  <c r="D138" i="9" s="1"/>
  <c r="G120" i="9"/>
  <c r="H120" i="9"/>
  <c r="I120" i="9"/>
  <c r="I158" i="9" s="1"/>
  <c r="I196" i="9" s="1"/>
  <c r="C121" i="9"/>
  <c r="C159" i="9" s="1"/>
  <c r="C197" i="9" s="1"/>
  <c r="D121" i="9"/>
  <c r="E121" i="9"/>
  <c r="E159" i="9" s="1"/>
  <c r="X159" i="9" s="1"/>
  <c r="F121" i="9"/>
  <c r="D139" i="9" s="1"/>
  <c r="G121" i="9"/>
  <c r="G159" i="9" s="1"/>
  <c r="H121" i="9"/>
  <c r="I121" i="9"/>
  <c r="I159" i="9" s="1"/>
  <c r="C122" i="9"/>
  <c r="D122" i="9"/>
  <c r="E122" i="9"/>
  <c r="F122" i="9"/>
  <c r="Y122" i="9" s="1"/>
  <c r="G122" i="9"/>
  <c r="M122" i="9" s="1"/>
  <c r="H122" i="9"/>
  <c r="H160" i="9" s="1"/>
  <c r="E178" i="9" s="1"/>
  <c r="I122" i="9"/>
  <c r="C123" i="9"/>
  <c r="C141" i="9" s="1"/>
  <c r="D123" i="9"/>
  <c r="Q124" i="9" s="1"/>
  <c r="E123" i="9"/>
  <c r="E161" i="9" s="1"/>
  <c r="F123" i="9"/>
  <c r="G123" i="9"/>
  <c r="G161" i="9" s="1"/>
  <c r="Z161" i="9" s="1"/>
  <c r="H123" i="9"/>
  <c r="E141" i="9" s="1"/>
  <c r="I123" i="9"/>
  <c r="I161" i="9" s="1"/>
  <c r="C124" i="9"/>
  <c r="D124" i="9"/>
  <c r="K124" i="9" s="1"/>
  <c r="E124" i="9"/>
  <c r="E162" i="9" s="1"/>
  <c r="F124" i="9"/>
  <c r="D142" i="9" s="1"/>
  <c r="G124" i="9"/>
  <c r="H124" i="9"/>
  <c r="I124" i="9"/>
  <c r="I162" i="9" s="1"/>
  <c r="I200" i="9" s="1"/>
  <c r="C125" i="9"/>
  <c r="V125" i="9" s="1"/>
  <c r="D125" i="9"/>
  <c r="E125" i="9"/>
  <c r="E163" i="9" s="1"/>
  <c r="F125" i="9"/>
  <c r="G125" i="9"/>
  <c r="G163" i="9" s="1"/>
  <c r="H125" i="9"/>
  <c r="I125" i="9"/>
  <c r="C126" i="9"/>
  <c r="C164" i="9" s="1"/>
  <c r="D126" i="9"/>
  <c r="E126" i="9"/>
  <c r="F126" i="9"/>
  <c r="F164" i="9" s="1"/>
  <c r="F202" i="9" s="1"/>
  <c r="G126" i="9"/>
  <c r="G164" i="9" s="1"/>
  <c r="H126" i="9"/>
  <c r="H164" i="9" s="1"/>
  <c r="I126" i="9"/>
  <c r="C127" i="9"/>
  <c r="V127" i="9" s="1"/>
  <c r="D127" i="9"/>
  <c r="D165" i="9" s="1"/>
  <c r="D203" i="9" s="1"/>
  <c r="D241" i="9" s="1"/>
  <c r="W241" i="9" s="1"/>
  <c r="E127" i="9"/>
  <c r="E165" i="9" s="1"/>
  <c r="F127" i="9"/>
  <c r="G127" i="9"/>
  <c r="G165" i="9" s="1"/>
  <c r="H127" i="9"/>
  <c r="E145" i="9" s="1"/>
  <c r="I127" i="9"/>
  <c r="O127" i="9" s="1"/>
  <c r="C128" i="9"/>
  <c r="D128" i="9"/>
  <c r="E128" i="9"/>
  <c r="E166" i="9" s="1"/>
  <c r="F128" i="9"/>
  <c r="D146" i="9" s="1"/>
  <c r="G128" i="9"/>
  <c r="H128" i="9"/>
  <c r="I128" i="9"/>
  <c r="I166" i="9" s="1"/>
  <c r="I204" i="9" s="1"/>
  <c r="I242" i="9" s="1"/>
  <c r="C129" i="9"/>
  <c r="V129" i="9" s="1"/>
  <c r="D129" i="9"/>
  <c r="Q130" i="9" s="1"/>
  <c r="E129" i="9"/>
  <c r="E167" i="9" s="1"/>
  <c r="X167" i="9" s="1"/>
  <c r="F129" i="9"/>
  <c r="G129" i="9"/>
  <c r="G167" i="9" s="1"/>
  <c r="H129" i="9"/>
  <c r="I129" i="9"/>
  <c r="C130" i="9"/>
  <c r="C168" i="9" s="1"/>
  <c r="D130" i="9"/>
  <c r="D168" i="9" s="1"/>
  <c r="E130" i="9"/>
  <c r="F130" i="9"/>
  <c r="F168" i="9" s="1"/>
  <c r="F206" i="9" s="1"/>
  <c r="F244" i="9" s="1"/>
  <c r="G130" i="9"/>
  <c r="G168" i="9" s="1"/>
  <c r="M168" i="9" s="1"/>
  <c r="H130" i="9"/>
  <c r="I130" i="9"/>
  <c r="D116" i="9"/>
  <c r="F116" i="9"/>
  <c r="F154" i="9" s="1"/>
  <c r="G116" i="9"/>
  <c r="H116" i="9"/>
  <c r="I116" i="9"/>
  <c r="C116" i="9"/>
  <c r="J116" i="9" s="1"/>
  <c r="E148" i="9"/>
  <c r="D148" i="9"/>
  <c r="D147" i="9"/>
  <c r="C147" i="9"/>
  <c r="E146" i="9"/>
  <c r="D144" i="9"/>
  <c r="C144" i="9"/>
  <c r="D143" i="9"/>
  <c r="E142" i="9"/>
  <c r="E140" i="9"/>
  <c r="C140" i="9"/>
  <c r="N130" i="9"/>
  <c r="U129" i="9"/>
  <c r="M129" i="9"/>
  <c r="U128" i="9"/>
  <c r="N128" i="9"/>
  <c r="K128" i="9"/>
  <c r="S127" i="9"/>
  <c r="M127" i="9"/>
  <c r="K127" i="9"/>
  <c r="S126" i="9"/>
  <c r="L126" i="9"/>
  <c r="U125" i="9"/>
  <c r="M125" i="9"/>
  <c r="O124" i="9"/>
  <c r="N124" i="9"/>
  <c r="S123" i="9"/>
  <c r="K123" i="9"/>
  <c r="S122" i="9"/>
  <c r="N122" i="9"/>
  <c r="L122" i="9"/>
  <c r="M121" i="9"/>
  <c r="U120" i="9"/>
  <c r="N120" i="9"/>
  <c r="U119" i="9"/>
  <c r="S119" i="9"/>
  <c r="R117" i="9"/>
  <c r="O117" i="9"/>
  <c r="K117" i="9"/>
  <c r="V78" i="9"/>
  <c r="W78" i="9"/>
  <c r="X78" i="9"/>
  <c r="Y78" i="9"/>
  <c r="Z78" i="9"/>
  <c r="AA78" i="9"/>
  <c r="V79" i="9"/>
  <c r="W79" i="9"/>
  <c r="X79" i="9"/>
  <c r="Y79" i="9"/>
  <c r="Z79" i="9"/>
  <c r="AA79" i="9"/>
  <c r="V80" i="9"/>
  <c r="W80" i="9"/>
  <c r="X81" i="9"/>
  <c r="Y81" i="9"/>
  <c r="Z81" i="9"/>
  <c r="AA81" i="9"/>
  <c r="V82" i="9"/>
  <c r="W82" i="9"/>
  <c r="X82" i="9"/>
  <c r="Y82" i="9"/>
  <c r="Z82" i="9"/>
  <c r="AA82" i="9"/>
  <c r="V83" i="9"/>
  <c r="W83" i="9"/>
  <c r="X83" i="9"/>
  <c r="Y83" i="9"/>
  <c r="Z83" i="9"/>
  <c r="AA83" i="9"/>
  <c r="V84" i="9"/>
  <c r="W84" i="9"/>
  <c r="X84" i="9"/>
  <c r="Y84" i="9"/>
  <c r="Z84" i="9"/>
  <c r="AA84" i="9"/>
  <c r="V85" i="9"/>
  <c r="W85" i="9"/>
  <c r="X85" i="9"/>
  <c r="Y85" i="9"/>
  <c r="Z85" i="9"/>
  <c r="AA85" i="9"/>
  <c r="V86" i="9"/>
  <c r="W86" i="9"/>
  <c r="X86" i="9"/>
  <c r="Y86" i="9"/>
  <c r="Z86" i="9"/>
  <c r="AA86" i="9"/>
  <c r="V87" i="9"/>
  <c r="W87" i="9"/>
  <c r="X87" i="9"/>
  <c r="Y87" i="9"/>
  <c r="Z87" i="9"/>
  <c r="AA87" i="9"/>
  <c r="V88" i="9"/>
  <c r="W88" i="9"/>
  <c r="X88" i="9"/>
  <c r="Y88" i="9"/>
  <c r="Z88" i="9"/>
  <c r="AA88" i="9"/>
  <c r="V89" i="9"/>
  <c r="W89" i="9"/>
  <c r="X89" i="9"/>
  <c r="Y89" i="9"/>
  <c r="Z89" i="9"/>
  <c r="AA89" i="9"/>
  <c r="V90" i="9"/>
  <c r="W90" i="9"/>
  <c r="X90" i="9"/>
  <c r="Y90" i="9"/>
  <c r="Z90" i="9"/>
  <c r="AA90" i="9"/>
  <c r="V91" i="9"/>
  <c r="W91" i="9"/>
  <c r="X91" i="9"/>
  <c r="Y91" i="9"/>
  <c r="Z91" i="9"/>
  <c r="AA91" i="9"/>
  <c r="V92" i="9"/>
  <c r="W92" i="9"/>
  <c r="X92" i="9"/>
  <c r="Y92" i="9"/>
  <c r="Z92" i="9"/>
  <c r="AA92" i="9"/>
  <c r="J78" i="9"/>
  <c r="E79" i="7"/>
  <c r="I79" i="7" s="1"/>
  <c r="C79" i="7"/>
  <c r="C95" i="7" s="1"/>
  <c r="E59" i="7"/>
  <c r="C62" i="7"/>
  <c r="I46" i="7"/>
  <c r="H41" i="7"/>
  <c r="H49" i="7"/>
  <c r="E42" i="7"/>
  <c r="E58" i="7" s="1"/>
  <c r="E43" i="7"/>
  <c r="E76" i="7" s="1"/>
  <c r="E44" i="7"/>
  <c r="E60" i="7" s="1"/>
  <c r="E45" i="7"/>
  <c r="I45" i="7" s="1"/>
  <c r="E46" i="7"/>
  <c r="E62" i="7" s="1"/>
  <c r="E47" i="7"/>
  <c r="E48" i="7"/>
  <c r="E64" i="7" s="1"/>
  <c r="E49" i="7"/>
  <c r="I49" i="7" s="1"/>
  <c r="E50" i="7"/>
  <c r="E66" i="7" s="1"/>
  <c r="E41" i="7"/>
  <c r="E74" i="7" s="1"/>
  <c r="C39" i="7"/>
  <c r="C55" i="7" s="1"/>
  <c r="C40" i="7"/>
  <c r="C41" i="7"/>
  <c r="C74" i="7" s="1"/>
  <c r="C42" i="7"/>
  <c r="H42" i="7" s="1"/>
  <c r="C43" i="7"/>
  <c r="C59" i="7" s="1"/>
  <c r="C44" i="7"/>
  <c r="H44" i="7" s="1"/>
  <c r="C45" i="7"/>
  <c r="C78" i="7" s="1"/>
  <c r="C46" i="7"/>
  <c r="H46" i="7" s="1"/>
  <c r="C47" i="7"/>
  <c r="C63" i="7" s="1"/>
  <c r="C48" i="7"/>
  <c r="H48" i="7" s="1"/>
  <c r="C49" i="7"/>
  <c r="C82" i="7" s="1"/>
  <c r="C50" i="7"/>
  <c r="F50" i="7" s="1"/>
  <c r="C38" i="7"/>
  <c r="C54" i="7" s="1"/>
  <c r="F42" i="7"/>
  <c r="E62" i="5"/>
  <c r="E71" i="5" s="1"/>
  <c r="E80" i="5" s="1"/>
  <c r="F62" i="5"/>
  <c r="F71" i="5" s="1"/>
  <c r="F80" i="5" s="1"/>
  <c r="G62" i="5"/>
  <c r="G71" i="5" s="1"/>
  <c r="G80" i="5" s="1"/>
  <c r="D62" i="5"/>
  <c r="D71" i="5" s="1"/>
  <c r="D80" i="5" s="1"/>
  <c r="C48" i="5"/>
  <c r="X48" i="5" s="1"/>
  <c r="D48" i="5"/>
  <c r="F48" i="5"/>
  <c r="Z48" i="5" s="1"/>
  <c r="G48" i="5"/>
  <c r="G57" i="5" s="1"/>
  <c r="H48" i="5"/>
  <c r="AB48" i="5" s="1"/>
  <c r="I48" i="5"/>
  <c r="J48" i="5"/>
  <c r="AD48" i="5" s="1"/>
  <c r="AE48" i="5"/>
  <c r="B48" i="5"/>
  <c r="W48" i="5" s="1"/>
  <c r="I114" i="12" l="1"/>
  <c r="AG114" i="12" s="1"/>
  <c r="K114" i="12"/>
  <c r="AI114" i="12" s="1"/>
  <c r="AC126" i="12"/>
  <c r="AC134" i="12"/>
  <c r="BA81" i="12"/>
  <c r="BX77" i="12"/>
  <c r="BL130" i="12"/>
  <c r="BX75" i="12"/>
  <c r="BL128" i="12"/>
  <c r="BW73" i="12"/>
  <c r="BK126" i="12"/>
  <c r="CB75" i="12"/>
  <c r="BP128" i="12"/>
  <c r="BW71" i="12"/>
  <c r="BK124" i="12"/>
  <c r="BX72" i="12"/>
  <c r="BL125" i="12"/>
  <c r="BX71" i="12"/>
  <c r="BL124" i="12"/>
  <c r="CE81" i="12"/>
  <c r="BS134" i="12"/>
  <c r="BX73" i="12"/>
  <c r="BL126" i="12"/>
  <c r="CD71" i="12"/>
  <c r="BR124" i="12"/>
  <c r="CC72" i="12"/>
  <c r="BQ125" i="12"/>
  <c r="BW80" i="12"/>
  <c r="BK133" i="12"/>
  <c r="CA70" i="12"/>
  <c r="BO123" i="12"/>
  <c r="CE77" i="12"/>
  <c r="BS130" i="12"/>
  <c r="BA71" i="12"/>
  <c r="BM71" i="12" s="1"/>
  <c r="BW81" i="12"/>
  <c r="BK134" i="12"/>
  <c r="CD72" i="12"/>
  <c r="BR125" i="12"/>
  <c r="CC79" i="12"/>
  <c r="BQ132" i="12"/>
  <c r="CB78" i="12"/>
  <c r="BP131" i="12"/>
  <c r="CB79" i="12"/>
  <c r="BP132" i="12"/>
  <c r="CB80" i="12"/>
  <c r="BP133" i="12"/>
  <c r="CE73" i="12"/>
  <c r="BS126" i="12"/>
  <c r="BV80" i="12"/>
  <c r="BJ133" i="12"/>
  <c r="BV72" i="12"/>
  <c r="BJ125" i="12"/>
  <c r="BW77" i="12"/>
  <c r="BK130" i="12"/>
  <c r="CD78" i="12"/>
  <c r="BR131" i="12"/>
  <c r="CC73" i="12"/>
  <c r="BQ126" i="12"/>
  <c r="CD73" i="12"/>
  <c r="BR126" i="12"/>
  <c r="CA73" i="12"/>
  <c r="BO126" i="12"/>
  <c r="CA71" i="12"/>
  <c r="BO124" i="12"/>
  <c r="BZ70" i="12"/>
  <c r="BN123" i="12"/>
  <c r="CC70" i="12"/>
  <c r="BQ123" i="12"/>
  <c r="CC81" i="12"/>
  <c r="BQ134" i="12"/>
  <c r="CA72" i="12"/>
  <c r="BO125" i="12"/>
  <c r="BV71" i="12"/>
  <c r="BJ124" i="12"/>
  <c r="CE78" i="12"/>
  <c r="BS131" i="12"/>
  <c r="BW79" i="12"/>
  <c r="BK132" i="12"/>
  <c r="BV70" i="12"/>
  <c r="BJ123" i="12"/>
  <c r="BV77" i="12"/>
  <c r="BJ130" i="12"/>
  <c r="CC80" i="12"/>
  <c r="BQ133" i="12"/>
  <c r="BZ77" i="12"/>
  <c r="BN130" i="12"/>
  <c r="CA76" i="12"/>
  <c r="BO129" i="12"/>
  <c r="BA73" i="12"/>
  <c r="BM73" i="12" s="1"/>
  <c r="BA75" i="12"/>
  <c r="CD79" i="12"/>
  <c r="BR132" i="12"/>
  <c r="CE74" i="12"/>
  <c r="BS127" i="12"/>
  <c r="BV79" i="12"/>
  <c r="BJ132" i="12"/>
  <c r="BW74" i="12"/>
  <c r="BK127" i="12"/>
  <c r="CE79" i="12"/>
  <c r="BS132" i="12"/>
  <c r="BA77" i="12"/>
  <c r="BM77" i="12" s="1"/>
  <c r="CA77" i="12"/>
  <c r="BO130" i="12"/>
  <c r="CD70" i="12"/>
  <c r="BR123" i="12"/>
  <c r="CC71" i="12"/>
  <c r="BQ124" i="12"/>
  <c r="BX79" i="12"/>
  <c r="BL132" i="12"/>
  <c r="BV75" i="12"/>
  <c r="BJ128" i="12"/>
  <c r="BW70" i="12"/>
  <c r="BK123" i="12"/>
  <c r="CC74" i="12"/>
  <c r="BQ127" i="12"/>
  <c r="CC77" i="12"/>
  <c r="BQ130" i="12"/>
  <c r="CA74" i="12"/>
  <c r="BO127" i="12"/>
  <c r="CB81" i="12"/>
  <c r="BP134" i="12"/>
  <c r="CE75" i="12"/>
  <c r="BS128" i="12"/>
  <c r="BX78" i="12"/>
  <c r="BL131" i="12"/>
  <c r="BV73" i="12"/>
  <c r="BJ126" i="12"/>
  <c r="CE70" i="12"/>
  <c r="BS123" i="12"/>
  <c r="CB73" i="12"/>
  <c r="BP126" i="12"/>
  <c r="CE76" i="12"/>
  <c r="BS129" i="12"/>
  <c r="BX74" i="12"/>
  <c r="BL127" i="12"/>
  <c r="BV74" i="12"/>
  <c r="BJ127" i="12"/>
  <c r="BZ81" i="12"/>
  <c r="BN134" i="12"/>
  <c r="CB70" i="12"/>
  <c r="BP123" i="12"/>
  <c r="CD80" i="12"/>
  <c r="BR133" i="12"/>
  <c r="BV76" i="12"/>
  <c r="BJ129" i="12"/>
  <c r="BV81" i="12"/>
  <c r="BJ134" i="12"/>
  <c r="BW72" i="12"/>
  <c r="BK125" i="12"/>
  <c r="CC76" i="12"/>
  <c r="BQ129" i="12"/>
  <c r="BZ78" i="12"/>
  <c r="BN131" i="12"/>
  <c r="CA81" i="12"/>
  <c r="BO134" i="12"/>
  <c r="CC78" i="12"/>
  <c r="BQ131" i="12"/>
  <c r="BZ71" i="12"/>
  <c r="BN124" i="12"/>
  <c r="CA75" i="12"/>
  <c r="BO128" i="12"/>
  <c r="BZ74" i="12"/>
  <c r="BN127" i="12"/>
  <c r="BZ80" i="12"/>
  <c r="BN133" i="12"/>
  <c r="CD77" i="12"/>
  <c r="BR130" i="12"/>
  <c r="CD76" i="12"/>
  <c r="BR129" i="12"/>
  <c r="BZ73" i="12"/>
  <c r="BN126" i="12"/>
  <c r="BZ79" i="12"/>
  <c r="BN132" i="12"/>
  <c r="BZ72" i="12"/>
  <c r="BN125" i="12"/>
  <c r="BX76" i="12"/>
  <c r="BL129" i="12"/>
  <c r="CE71" i="12"/>
  <c r="BS124" i="12"/>
  <c r="CB72" i="12"/>
  <c r="BP125" i="12"/>
  <c r="CD81" i="12"/>
  <c r="BR134" i="12"/>
  <c r="BX81" i="12"/>
  <c r="BL134" i="12"/>
  <c r="BX80" i="12"/>
  <c r="BL133" i="12"/>
  <c r="CB71" i="12"/>
  <c r="BP124" i="12"/>
  <c r="CE80" i="12"/>
  <c r="BS133" i="12"/>
  <c r="BW76" i="12"/>
  <c r="BK129" i="12"/>
  <c r="BA79" i="12"/>
  <c r="BM79" i="12" s="1"/>
  <c r="BW78" i="12"/>
  <c r="BK131" i="12"/>
  <c r="BV78" i="12"/>
  <c r="BJ131" i="12"/>
  <c r="BZ76" i="12"/>
  <c r="BN129" i="12"/>
  <c r="CB76" i="12"/>
  <c r="BP129" i="12"/>
  <c r="CA80" i="12"/>
  <c r="BO133" i="12"/>
  <c r="CE72" i="12"/>
  <c r="BS125" i="12"/>
  <c r="CA79" i="12"/>
  <c r="BO132" i="12"/>
  <c r="CB74" i="12"/>
  <c r="BP127" i="12"/>
  <c r="CD74" i="12"/>
  <c r="BR127" i="12"/>
  <c r="CA78" i="12"/>
  <c r="BO131" i="12"/>
  <c r="CD75" i="12"/>
  <c r="BR128" i="12"/>
  <c r="BW75" i="12"/>
  <c r="BK128" i="12"/>
  <c r="CC75" i="12"/>
  <c r="BQ128" i="12"/>
  <c r="BX70" i="12"/>
  <c r="BL123" i="12"/>
  <c r="CB77" i="12"/>
  <c r="BP130" i="12"/>
  <c r="BZ75" i="12"/>
  <c r="BN128" i="12"/>
  <c r="AQ144" i="12"/>
  <c r="BC91" i="12"/>
  <c r="AR124" i="12"/>
  <c r="BD124" i="12"/>
  <c r="AQ134" i="12"/>
  <c r="BC134" i="12"/>
  <c r="AQ143" i="12"/>
  <c r="BC90" i="12"/>
  <c r="AO142" i="12"/>
  <c r="BA89" i="12"/>
  <c r="AO140" i="12"/>
  <c r="BA87" i="12"/>
  <c r="AN133" i="12"/>
  <c r="AZ133" i="12"/>
  <c r="AS134" i="12"/>
  <c r="BE134" i="12"/>
  <c r="AM127" i="12"/>
  <c r="AY127" i="12"/>
  <c r="AN134" i="12"/>
  <c r="AZ134" i="12"/>
  <c r="AT127" i="12"/>
  <c r="BF127" i="12"/>
  <c r="AN144" i="12"/>
  <c r="AZ91" i="12"/>
  <c r="AU124" i="12"/>
  <c r="BG124" i="12"/>
  <c r="AS126" i="12"/>
  <c r="BE126" i="12"/>
  <c r="AQ122" i="12"/>
  <c r="BC122" i="12"/>
  <c r="AN123" i="12"/>
  <c r="AZ123" i="12"/>
  <c r="AR130" i="12"/>
  <c r="BD130" i="12"/>
  <c r="AP133" i="12"/>
  <c r="BB133" i="12"/>
  <c r="AO124" i="12"/>
  <c r="AP143" i="12"/>
  <c r="BB90" i="12"/>
  <c r="AM132" i="12"/>
  <c r="AY132" i="12"/>
  <c r="AU126" i="12"/>
  <c r="BG126" i="12"/>
  <c r="AT129" i="12"/>
  <c r="BF129" i="12"/>
  <c r="AS122" i="12"/>
  <c r="BE122" i="12"/>
  <c r="AT128" i="12"/>
  <c r="BF128" i="12"/>
  <c r="AL124" i="12"/>
  <c r="AX124" i="12"/>
  <c r="AU133" i="12"/>
  <c r="BG133" i="12"/>
  <c r="AT125" i="12"/>
  <c r="BF125" i="12"/>
  <c r="AS131" i="12"/>
  <c r="BE131" i="12"/>
  <c r="AS132" i="12"/>
  <c r="BE132" i="12"/>
  <c r="AL126" i="12"/>
  <c r="AX126" i="12"/>
  <c r="AU132" i="12"/>
  <c r="BG132" i="12"/>
  <c r="AQ133" i="12"/>
  <c r="BC133" i="12"/>
  <c r="AP130" i="12"/>
  <c r="BB130" i="12"/>
  <c r="AO132" i="12"/>
  <c r="AN143" i="12"/>
  <c r="AZ90" i="12"/>
  <c r="AT130" i="12"/>
  <c r="BF130" i="12"/>
  <c r="AN142" i="12"/>
  <c r="AZ89" i="12"/>
  <c r="AQ142" i="12"/>
  <c r="BC89" i="12"/>
  <c r="AT133" i="12"/>
  <c r="BF133" i="12"/>
  <c r="AM131" i="12"/>
  <c r="AY131" i="12"/>
  <c r="AL122" i="12"/>
  <c r="AX122" i="12"/>
  <c r="AM128" i="12"/>
  <c r="AY128" i="12"/>
  <c r="AM129" i="12"/>
  <c r="AY129" i="12"/>
  <c r="AR131" i="12"/>
  <c r="BD131" i="12"/>
  <c r="AP124" i="12"/>
  <c r="BB124" i="12"/>
  <c r="AM133" i="12"/>
  <c r="AY133" i="12"/>
  <c r="AU123" i="12"/>
  <c r="BG123" i="12"/>
  <c r="AR126" i="12"/>
  <c r="BD126" i="12"/>
  <c r="AN140" i="12"/>
  <c r="AZ87" i="12"/>
  <c r="AM124" i="12"/>
  <c r="AY124" i="12"/>
  <c r="AQ131" i="12"/>
  <c r="BC131" i="12"/>
  <c r="AQ125" i="12"/>
  <c r="BC125" i="12"/>
  <c r="AR129" i="12"/>
  <c r="BD129" i="12"/>
  <c r="AP125" i="12"/>
  <c r="BB125" i="12"/>
  <c r="AQ129" i="12"/>
  <c r="BC129" i="12"/>
  <c r="AM122" i="12"/>
  <c r="AY122" i="12"/>
  <c r="AO134" i="12"/>
  <c r="AR134" i="12"/>
  <c r="BD134" i="12"/>
  <c r="AP128" i="12"/>
  <c r="BB128" i="12"/>
  <c r="AQ140" i="12"/>
  <c r="BC87" i="12"/>
  <c r="AN128" i="12"/>
  <c r="AZ128" i="12"/>
  <c r="AP126" i="12"/>
  <c r="BB126" i="12"/>
  <c r="AM130" i="12"/>
  <c r="AY130" i="12"/>
  <c r="AP132" i="12"/>
  <c r="BB132" i="12"/>
  <c r="AL123" i="12"/>
  <c r="AX123" i="12"/>
  <c r="AU122" i="12"/>
  <c r="BG122" i="12"/>
  <c r="AR132" i="12"/>
  <c r="BD132" i="12"/>
  <c r="AP144" i="12"/>
  <c r="BB91" i="12"/>
  <c r="AQ145" i="12"/>
  <c r="BC92" i="12"/>
  <c r="AN130" i="12"/>
  <c r="AZ130" i="12"/>
  <c r="AM126" i="12"/>
  <c r="AY126" i="12"/>
  <c r="AT132" i="12"/>
  <c r="BF132" i="12"/>
  <c r="AP142" i="12"/>
  <c r="BB89" i="12"/>
  <c r="AQ126" i="12"/>
  <c r="BC126" i="12"/>
  <c r="AN129" i="12"/>
  <c r="AZ129" i="12"/>
  <c r="AU127" i="12"/>
  <c r="BG127" i="12"/>
  <c r="AT131" i="12"/>
  <c r="BF131" i="12"/>
  <c r="AO126" i="12"/>
  <c r="BA126" i="12"/>
  <c r="AL133" i="12"/>
  <c r="AX133" i="12"/>
  <c r="AL130" i="12"/>
  <c r="AX130" i="12"/>
  <c r="AP141" i="12"/>
  <c r="BB88" i="12"/>
  <c r="AU131" i="12"/>
  <c r="BG131" i="12"/>
  <c r="AO144" i="12"/>
  <c r="BA91" i="12"/>
  <c r="AR122" i="12"/>
  <c r="BD122" i="12"/>
  <c r="AQ128" i="12"/>
  <c r="BC128" i="12"/>
  <c r="AP122" i="12"/>
  <c r="BB122" i="12"/>
  <c r="AU129" i="12"/>
  <c r="BG129" i="12"/>
  <c r="AQ123" i="12"/>
  <c r="BC123" i="12"/>
  <c r="AN132" i="12"/>
  <c r="AZ132" i="12"/>
  <c r="AP134" i="12"/>
  <c r="BB134" i="12"/>
  <c r="AQ141" i="12"/>
  <c r="BC88" i="12"/>
  <c r="AU125" i="12"/>
  <c r="BG125" i="12"/>
  <c r="AL127" i="12"/>
  <c r="AX127" i="12"/>
  <c r="AS130" i="12"/>
  <c r="BE130" i="12"/>
  <c r="AN145" i="12"/>
  <c r="AZ92" i="12"/>
  <c r="AT126" i="12"/>
  <c r="BF126" i="12"/>
  <c r="AO130" i="12"/>
  <c r="AQ130" i="12"/>
  <c r="BC130" i="12"/>
  <c r="AP139" i="12"/>
  <c r="BB86" i="12"/>
  <c r="AL132" i="12"/>
  <c r="AX132" i="12"/>
  <c r="AR125" i="12"/>
  <c r="BD125" i="12"/>
  <c r="AL129" i="12"/>
  <c r="AX129" i="12"/>
  <c r="AN139" i="12"/>
  <c r="AZ86" i="12"/>
  <c r="AQ124" i="12"/>
  <c r="BC124" i="12"/>
  <c r="AL131" i="12"/>
  <c r="AX131" i="12"/>
  <c r="AL125" i="12"/>
  <c r="AX125" i="12"/>
  <c r="AL128" i="12"/>
  <c r="AX128" i="12"/>
  <c r="AP140" i="12"/>
  <c r="BB87" i="12"/>
  <c r="AU134" i="12"/>
  <c r="BG134" i="12"/>
  <c r="AN126" i="12"/>
  <c r="AZ126" i="12"/>
  <c r="AT123" i="12"/>
  <c r="BF123" i="12"/>
  <c r="AR123" i="12"/>
  <c r="BD123" i="12"/>
  <c r="AS124" i="12"/>
  <c r="BE124" i="12"/>
  <c r="AQ132" i="12"/>
  <c r="BC132" i="12"/>
  <c r="AS123" i="12"/>
  <c r="BE123" i="12"/>
  <c r="AO145" i="12"/>
  <c r="BA92" i="12"/>
  <c r="AO128" i="12"/>
  <c r="AO141" i="12"/>
  <c r="BA88" i="12"/>
  <c r="AP129" i="12"/>
  <c r="BB129" i="12"/>
  <c r="AS133" i="12"/>
  <c r="BE133" i="12"/>
  <c r="AS127" i="12"/>
  <c r="BE127" i="12"/>
  <c r="AS128" i="12"/>
  <c r="BE128" i="12"/>
  <c r="AO143" i="12"/>
  <c r="BA90" i="12"/>
  <c r="AP127" i="12"/>
  <c r="BB127" i="12"/>
  <c r="AN127" i="12"/>
  <c r="AZ127" i="12"/>
  <c r="AU130" i="12"/>
  <c r="BG130" i="12"/>
  <c r="AN125" i="12"/>
  <c r="AZ125" i="12"/>
  <c r="AM123" i="12"/>
  <c r="AY123" i="12"/>
  <c r="AN124" i="12"/>
  <c r="AZ124" i="12"/>
  <c r="AU128" i="12"/>
  <c r="BG128" i="12"/>
  <c r="AQ127" i="12"/>
  <c r="BC127" i="12"/>
  <c r="AL134" i="12"/>
  <c r="AX134" i="12"/>
  <c r="AP145" i="12"/>
  <c r="BB92" i="12"/>
  <c r="AM125" i="12"/>
  <c r="AY125" i="12"/>
  <c r="AM134" i="12"/>
  <c r="AY134" i="12"/>
  <c r="AS129" i="12"/>
  <c r="BE129" i="12"/>
  <c r="AP131" i="12"/>
  <c r="BB131" i="12"/>
  <c r="AN131" i="12"/>
  <c r="AZ131" i="12"/>
  <c r="AT124" i="12"/>
  <c r="BF124" i="12"/>
  <c r="AN141" i="12"/>
  <c r="AZ88" i="12"/>
  <c r="AS125" i="12"/>
  <c r="BE125" i="12"/>
  <c r="AR128" i="12"/>
  <c r="BD128" i="12"/>
  <c r="AT134" i="12"/>
  <c r="BF134" i="12"/>
  <c r="AR127" i="12"/>
  <c r="BD127" i="12"/>
  <c r="AT122" i="12"/>
  <c r="BF122" i="12"/>
  <c r="AP123" i="12"/>
  <c r="BB123" i="12"/>
  <c r="AR133" i="12"/>
  <c r="BD133" i="12"/>
  <c r="C202" i="9"/>
  <c r="V202" i="9" s="1"/>
  <c r="J164" i="9"/>
  <c r="I238" i="9"/>
  <c r="O238" i="9" s="1"/>
  <c r="O200" i="9"/>
  <c r="E200" i="9"/>
  <c r="X162" i="9"/>
  <c r="I234" i="9"/>
  <c r="O234" i="9" s="1"/>
  <c r="O196" i="9"/>
  <c r="D44" i="10"/>
  <c r="S21" i="10"/>
  <c r="C43" i="10"/>
  <c r="R20" i="10"/>
  <c r="D40" i="10"/>
  <c r="S17" i="10"/>
  <c r="C39" i="10"/>
  <c r="R16" i="10"/>
  <c r="D35" i="10"/>
  <c r="S13" i="10"/>
  <c r="C34" i="10"/>
  <c r="R12" i="10"/>
  <c r="D31" i="10"/>
  <c r="S9" i="10"/>
  <c r="B29" i="10"/>
  <c r="Q7" i="10"/>
  <c r="G48" i="7"/>
  <c r="H47" i="7"/>
  <c r="E95" i="7"/>
  <c r="C83" i="7"/>
  <c r="C99" i="7" s="1"/>
  <c r="D177" i="9"/>
  <c r="W161" i="9"/>
  <c r="X196" i="9"/>
  <c r="N199" i="9"/>
  <c r="J44" i="10"/>
  <c r="R21" i="10"/>
  <c r="I43" i="10"/>
  <c r="Q20" i="10"/>
  <c r="J40" i="10"/>
  <c r="R17" i="10"/>
  <c r="I39" i="10"/>
  <c r="Q16" i="10"/>
  <c r="K36" i="10"/>
  <c r="S14" i="10"/>
  <c r="I34" i="10"/>
  <c r="Q12" i="10"/>
  <c r="K32" i="10"/>
  <c r="S10" i="10"/>
  <c r="J31" i="10"/>
  <c r="R9" i="10"/>
  <c r="K28" i="10"/>
  <c r="S6" i="10"/>
  <c r="F46" i="7"/>
  <c r="H45" i="7"/>
  <c r="I42" i="7"/>
  <c r="C71" i="7"/>
  <c r="C104" i="7" s="1"/>
  <c r="E75" i="7"/>
  <c r="E108" i="7" s="1"/>
  <c r="E124" i="7" s="1"/>
  <c r="K118" i="9"/>
  <c r="S130" i="9"/>
  <c r="Z130" i="9"/>
  <c r="X127" i="9"/>
  <c r="V126" i="9"/>
  <c r="W123" i="9"/>
  <c r="Y117" i="9"/>
  <c r="O166" i="9"/>
  <c r="F155" i="9"/>
  <c r="F158" i="9"/>
  <c r="D176" i="9" s="1"/>
  <c r="G160" i="9"/>
  <c r="D215" i="9"/>
  <c r="O204" i="9"/>
  <c r="D237" i="9"/>
  <c r="B27" i="10"/>
  <c r="Q5" i="10"/>
  <c r="J45" i="10"/>
  <c r="R22" i="10"/>
  <c r="B44" i="10"/>
  <c r="Q21" i="10"/>
  <c r="K42" i="10"/>
  <c r="S19" i="10"/>
  <c r="J41" i="10"/>
  <c r="R18" i="10"/>
  <c r="I40" i="10"/>
  <c r="Q17" i="10"/>
  <c r="D38" i="10"/>
  <c r="S15" i="10"/>
  <c r="J36" i="10"/>
  <c r="R14" i="10"/>
  <c r="I35" i="10"/>
  <c r="Q13" i="10"/>
  <c r="K33" i="10"/>
  <c r="S11" i="10"/>
  <c r="C32" i="10"/>
  <c r="R10" i="10"/>
  <c r="I31" i="10"/>
  <c r="Q9" i="10"/>
  <c r="K29" i="10"/>
  <c r="S7" i="10"/>
  <c r="J28" i="10"/>
  <c r="R6" i="10"/>
  <c r="C27" i="10"/>
  <c r="R5" i="10"/>
  <c r="B42" i="10"/>
  <c r="Q19" i="10"/>
  <c r="B38" i="10"/>
  <c r="Q15" i="10"/>
  <c r="B33" i="10"/>
  <c r="Q11" i="10"/>
  <c r="C30" i="10"/>
  <c r="R8" i="10"/>
  <c r="G44" i="7"/>
  <c r="H39" i="7"/>
  <c r="I44" i="7"/>
  <c r="C58" i="7"/>
  <c r="E81" i="7"/>
  <c r="I81" i="7" s="1"/>
  <c r="C167" i="9"/>
  <c r="C205" i="9" s="1"/>
  <c r="C243" i="9" s="1"/>
  <c r="C236" i="9"/>
  <c r="K45" i="10"/>
  <c r="S22" i="10"/>
  <c r="K41" i="10"/>
  <c r="S18" i="10"/>
  <c r="J35" i="10"/>
  <c r="R13" i="10"/>
  <c r="I30" i="10"/>
  <c r="Q8" i="10"/>
  <c r="I50" i="7"/>
  <c r="E57" i="7"/>
  <c r="E83" i="7"/>
  <c r="I83" i="7" s="1"/>
  <c r="G50" i="7"/>
  <c r="F41" i="7"/>
  <c r="H38" i="7"/>
  <c r="H43" i="7"/>
  <c r="I48" i="7"/>
  <c r="C66" i="7"/>
  <c r="E63" i="7"/>
  <c r="C75" i="7"/>
  <c r="C91" i="7" s="1"/>
  <c r="E77" i="7"/>
  <c r="E110" i="7" s="1"/>
  <c r="E112" i="7"/>
  <c r="E128" i="7" s="1"/>
  <c r="L117" i="9"/>
  <c r="O119" i="9"/>
  <c r="O120" i="9"/>
  <c r="O123" i="9"/>
  <c r="M126" i="9"/>
  <c r="O128" i="9"/>
  <c r="M130" i="9"/>
  <c r="C143" i="9"/>
  <c r="E144" i="9"/>
  <c r="Q128" i="9"/>
  <c r="V130" i="9"/>
  <c r="W127" i="9"/>
  <c r="Z125" i="9"/>
  <c r="V123" i="9"/>
  <c r="AA119" i="9"/>
  <c r="W117" i="9"/>
  <c r="L163" i="9"/>
  <c r="C156" i="9"/>
  <c r="C194" i="9" s="1"/>
  <c r="E213" i="9"/>
  <c r="L197" i="9"/>
  <c r="D219" i="9"/>
  <c r="D28" i="10"/>
  <c r="D32" i="10"/>
  <c r="B39" i="10"/>
  <c r="K27" i="10"/>
  <c r="S5" i="10"/>
  <c r="I45" i="10"/>
  <c r="Q22" i="10"/>
  <c r="K43" i="10"/>
  <c r="S20" i="10"/>
  <c r="J42" i="10"/>
  <c r="R19" i="10"/>
  <c r="B41" i="10"/>
  <c r="Q18" i="10"/>
  <c r="K39" i="10"/>
  <c r="S16" i="10"/>
  <c r="J38" i="10"/>
  <c r="R15" i="10"/>
  <c r="I36" i="10"/>
  <c r="Q14" i="10"/>
  <c r="K34" i="10"/>
  <c r="S12" i="10"/>
  <c r="J33" i="10"/>
  <c r="R11" i="10"/>
  <c r="I32" i="10"/>
  <c r="Q10" i="10"/>
  <c r="K30" i="10"/>
  <c r="S8" i="10"/>
  <c r="J29" i="10"/>
  <c r="R7" i="10"/>
  <c r="I28" i="10"/>
  <c r="Q6" i="10"/>
  <c r="E141" i="7"/>
  <c r="I141" i="7" s="1"/>
  <c r="AO76" i="12"/>
  <c r="AJ77" i="12" s="1"/>
  <c r="AC129" i="12"/>
  <c r="AD105" i="12"/>
  <c r="F114" i="12"/>
  <c r="AD114" i="12" s="1"/>
  <c r="AE139" i="12"/>
  <c r="AQ86" i="12"/>
  <c r="AH105" i="12"/>
  <c r="J114" i="12"/>
  <c r="AH114" i="12" s="1"/>
  <c r="B114" i="12"/>
  <c r="Z114" i="12" s="1"/>
  <c r="Z105" i="12"/>
  <c r="AO78" i="12"/>
  <c r="AJ79" i="12" s="1"/>
  <c r="AC131" i="12"/>
  <c r="AE105" i="12"/>
  <c r="G114" i="12"/>
  <c r="AE114" i="12" s="1"/>
  <c r="AC139" i="12"/>
  <c r="AO86" i="12"/>
  <c r="AC122" i="12"/>
  <c r="AC127" i="12"/>
  <c r="AO74" i="12"/>
  <c r="AJ75" i="12" s="1"/>
  <c r="AB122" i="12"/>
  <c r="AC133" i="12"/>
  <c r="AO80" i="12"/>
  <c r="AC125" i="12"/>
  <c r="AO72" i="12"/>
  <c r="AJ73" i="12" s="1"/>
  <c r="AC123" i="12"/>
  <c r="AO70" i="12"/>
  <c r="BA70" i="12" s="1"/>
  <c r="BM70" i="12" s="1"/>
  <c r="D114" i="12"/>
  <c r="AB114" i="12" s="1"/>
  <c r="E105" i="12"/>
  <c r="H114" i="12"/>
  <c r="AF114" i="12" s="1"/>
  <c r="D33" i="10"/>
  <c r="B31" i="10"/>
  <c r="B28" i="10"/>
  <c r="D34" i="10"/>
  <c r="C38" i="10"/>
  <c r="D42" i="10"/>
  <c r="C45" i="10"/>
  <c r="I41" i="10"/>
  <c r="C36" i="10"/>
  <c r="B40" i="10"/>
  <c r="B45" i="10"/>
  <c r="C28" i="10"/>
  <c r="D30" i="10"/>
  <c r="C33" i="10"/>
  <c r="D43" i="10"/>
  <c r="X50" i="6"/>
  <c r="Q53" i="6"/>
  <c r="C58" i="6"/>
  <c r="C66" i="6" s="1"/>
  <c r="C74" i="6" s="1"/>
  <c r="U50" i="6"/>
  <c r="T50" i="6"/>
  <c r="G58" i="6"/>
  <c r="G61" i="6"/>
  <c r="G69" i="6" s="1"/>
  <c r="R69" i="6" s="1"/>
  <c r="Y50" i="6"/>
  <c r="C71" i="11"/>
  <c r="I50" i="11"/>
  <c r="G54" i="11"/>
  <c r="G55" i="11"/>
  <c r="G50" i="11"/>
  <c r="Y48" i="5"/>
  <c r="E48" i="5"/>
  <c r="E57" i="5" s="1"/>
  <c r="E66" i="5" s="1"/>
  <c r="E75" i="5" s="1"/>
  <c r="E84" i="5" s="1"/>
  <c r="E89" i="5" s="1"/>
  <c r="E94" i="5" s="1"/>
  <c r="E99" i="5" s="1"/>
  <c r="AE57" i="5"/>
  <c r="AA48" i="5"/>
  <c r="AA57" i="5"/>
  <c r="G66" i="5"/>
  <c r="AA66" i="5" s="1"/>
  <c r="K66" i="5"/>
  <c r="AE66" i="5" s="1"/>
  <c r="H57" i="5"/>
  <c r="C57" i="5"/>
  <c r="B57" i="5"/>
  <c r="W57" i="5" s="1"/>
  <c r="J57" i="5"/>
  <c r="C93" i="11"/>
  <c r="G76" i="11"/>
  <c r="I76" i="11"/>
  <c r="C73" i="11"/>
  <c r="G56" i="11"/>
  <c r="I56" i="11"/>
  <c r="C83" i="11"/>
  <c r="I66" i="11"/>
  <c r="G66" i="11"/>
  <c r="I75" i="11"/>
  <c r="C92" i="11"/>
  <c r="G75" i="11"/>
  <c r="C91" i="11"/>
  <c r="I74" i="11"/>
  <c r="C82" i="11"/>
  <c r="G65" i="11"/>
  <c r="I65" i="11"/>
  <c r="C87" i="11"/>
  <c r="I70" i="11"/>
  <c r="C68" i="11"/>
  <c r="I51" i="11"/>
  <c r="G51" i="11"/>
  <c r="G57" i="11"/>
  <c r="C89" i="11"/>
  <c r="I72" i="11"/>
  <c r="C69" i="11"/>
  <c r="G52" i="11"/>
  <c r="I52" i="11"/>
  <c r="C84" i="11"/>
  <c r="I67" i="11"/>
  <c r="G67" i="11"/>
  <c r="C81" i="11"/>
  <c r="C98" i="11" s="1"/>
  <c r="I64" i="11"/>
  <c r="J27" i="10"/>
  <c r="K44" i="10"/>
  <c r="J43" i="10"/>
  <c r="I42" i="10"/>
  <c r="K40" i="10"/>
  <c r="J39" i="10"/>
  <c r="I38" i="10"/>
  <c r="K35" i="10"/>
  <c r="J34" i="10"/>
  <c r="I33" i="10"/>
  <c r="K31" i="10"/>
  <c r="J30" i="10"/>
  <c r="I29" i="10"/>
  <c r="D29" i="10"/>
  <c r="C31" i="10"/>
  <c r="B35" i="10"/>
  <c r="D36" i="10"/>
  <c r="C41" i="10"/>
  <c r="B43" i="10"/>
  <c r="I27" i="10"/>
  <c r="I44" i="10"/>
  <c r="K38" i="10"/>
  <c r="J32" i="10"/>
  <c r="Y58" i="6"/>
  <c r="I66" i="6"/>
  <c r="E66" i="6"/>
  <c r="U58" i="6"/>
  <c r="D66" i="6"/>
  <c r="T58" i="6"/>
  <c r="H66" i="6"/>
  <c r="X58" i="6"/>
  <c r="R50" i="6"/>
  <c r="B58" i="6"/>
  <c r="V50" i="6"/>
  <c r="F58" i="6"/>
  <c r="Q61" i="6"/>
  <c r="F69" i="6"/>
  <c r="H61" i="6"/>
  <c r="S53" i="6"/>
  <c r="G154" i="9"/>
  <c r="M116" i="9"/>
  <c r="Z116" i="9"/>
  <c r="O130" i="9"/>
  <c r="I168" i="9"/>
  <c r="U130" i="9"/>
  <c r="X130" i="9"/>
  <c r="E168" i="9"/>
  <c r="T129" i="9"/>
  <c r="H167" i="9"/>
  <c r="AA129" i="9"/>
  <c r="Q129" i="9"/>
  <c r="D167" i="9"/>
  <c r="Q168" i="9" s="1"/>
  <c r="S128" i="9"/>
  <c r="M128" i="9"/>
  <c r="G166" i="9"/>
  <c r="S167" i="9" s="1"/>
  <c r="S129" i="9"/>
  <c r="Z128" i="9"/>
  <c r="P129" i="9"/>
  <c r="C146" i="9"/>
  <c r="C166" i="9"/>
  <c r="V128" i="9"/>
  <c r="R128" i="9"/>
  <c r="Y127" i="9"/>
  <c r="D145" i="9"/>
  <c r="F165" i="9"/>
  <c r="O126" i="9"/>
  <c r="I164" i="9"/>
  <c r="U165" i="9" s="1"/>
  <c r="U126" i="9"/>
  <c r="E164" i="9"/>
  <c r="X126" i="9"/>
  <c r="T125" i="9"/>
  <c r="AA125" i="9"/>
  <c r="H163" i="9"/>
  <c r="Q126" i="9"/>
  <c r="K125" i="9"/>
  <c r="W125" i="9"/>
  <c r="D163" i="9"/>
  <c r="Q125" i="9"/>
  <c r="S124" i="9"/>
  <c r="M124" i="9"/>
  <c r="G162" i="9"/>
  <c r="P125" i="9"/>
  <c r="C142" i="9"/>
  <c r="C162" i="9"/>
  <c r="V124" i="9"/>
  <c r="R124" i="9"/>
  <c r="Y123" i="9"/>
  <c r="D141" i="9"/>
  <c r="F161" i="9"/>
  <c r="O122" i="9"/>
  <c r="I160" i="9"/>
  <c r="U161" i="9" s="1"/>
  <c r="U123" i="9"/>
  <c r="X122" i="9"/>
  <c r="E160" i="9"/>
  <c r="E139" i="9"/>
  <c r="H159" i="9"/>
  <c r="H197" i="9" s="1"/>
  <c r="AA121" i="9"/>
  <c r="T121" i="9"/>
  <c r="Q121" i="9"/>
  <c r="K121" i="9"/>
  <c r="D159" i="9"/>
  <c r="S120" i="9"/>
  <c r="M120" i="9"/>
  <c r="Z120" i="9"/>
  <c r="G158" i="9"/>
  <c r="P120" i="9"/>
  <c r="P121" i="9"/>
  <c r="C158" i="9"/>
  <c r="J120" i="9"/>
  <c r="V120" i="9"/>
  <c r="C138" i="9"/>
  <c r="Y119" i="9"/>
  <c r="R119" i="9"/>
  <c r="F157" i="9"/>
  <c r="L119" i="9"/>
  <c r="E135" i="9"/>
  <c r="N117" i="9"/>
  <c r="AA117" i="9"/>
  <c r="T117" i="9"/>
  <c r="H155" i="9"/>
  <c r="C135" i="9"/>
  <c r="C155" i="9"/>
  <c r="J155" i="9" s="1"/>
  <c r="V117" i="9"/>
  <c r="W129" i="9"/>
  <c r="W121" i="9"/>
  <c r="L154" i="9"/>
  <c r="D172" i="9"/>
  <c r="F192" i="9"/>
  <c r="G205" i="9"/>
  <c r="G243" i="9" s="1"/>
  <c r="U127" i="9"/>
  <c r="X165" i="9"/>
  <c r="E203" i="9"/>
  <c r="S163" i="9"/>
  <c r="G201" i="9"/>
  <c r="Z201" i="9" s="1"/>
  <c r="O161" i="9"/>
  <c r="I199" i="9"/>
  <c r="X161" i="9"/>
  <c r="E199" i="9"/>
  <c r="G197" i="9"/>
  <c r="S159" i="9"/>
  <c r="C235" i="9"/>
  <c r="U158" i="9"/>
  <c r="I195" i="9"/>
  <c r="U157" i="9"/>
  <c r="Z124" i="9"/>
  <c r="P118" i="9"/>
  <c r="S121" i="9"/>
  <c r="D137" i="9"/>
  <c r="I192" i="9"/>
  <c r="O154" i="9"/>
  <c r="U122" i="9"/>
  <c r="K129" i="9"/>
  <c r="AA160" i="9"/>
  <c r="H198" i="9"/>
  <c r="T198" i="9" s="1"/>
  <c r="N160" i="9"/>
  <c r="AA164" i="9"/>
  <c r="H202" i="9"/>
  <c r="E182" i="9"/>
  <c r="T164" i="9"/>
  <c r="O165" i="9"/>
  <c r="I203" i="9"/>
  <c r="W168" i="9"/>
  <c r="D206" i="9"/>
  <c r="L130" i="9"/>
  <c r="C154" i="9"/>
  <c r="C192" i="9" s="1"/>
  <c r="C230" i="9" s="1"/>
  <c r="V230" i="9" s="1"/>
  <c r="C134" i="9"/>
  <c r="T130" i="9"/>
  <c r="AA130" i="9"/>
  <c r="W130" i="9"/>
  <c r="K130" i="9"/>
  <c r="T126" i="9"/>
  <c r="AA126" i="9"/>
  <c r="W126" i="9"/>
  <c r="Q127" i="9"/>
  <c r="K126" i="9"/>
  <c r="T122" i="9"/>
  <c r="AA122" i="9"/>
  <c r="W122" i="9"/>
  <c r="Q123" i="9"/>
  <c r="K122" i="9"/>
  <c r="Z117" i="9"/>
  <c r="S117" i="9"/>
  <c r="M117" i="9"/>
  <c r="V116" i="9"/>
  <c r="X125" i="9"/>
  <c r="Y124" i="9"/>
  <c r="Z123" i="9"/>
  <c r="V121" i="9"/>
  <c r="T161" i="9"/>
  <c r="L235" i="9"/>
  <c r="D253" i="9"/>
  <c r="D160" i="9"/>
  <c r="Q160" i="9" s="1"/>
  <c r="F162" i="9"/>
  <c r="L162" i="9" s="1"/>
  <c r="E205" i="9"/>
  <c r="J236" i="9"/>
  <c r="V236" i="9"/>
  <c r="L116" i="9"/>
  <c r="M119" i="9"/>
  <c r="R120" i="9"/>
  <c r="O121" i="9"/>
  <c r="U121" i="9"/>
  <c r="Q122" i="9"/>
  <c r="M123" i="9"/>
  <c r="U124" i="9"/>
  <c r="S125" i="9"/>
  <c r="N126" i="9"/>
  <c r="C139" i="9"/>
  <c r="C145" i="9"/>
  <c r="G206" i="9"/>
  <c r="Z168" i="9"/>
  <c r="C206" i="9"/>
  <c r="C224" i="9" s="1"/>
  <c r="J168" i="9"/>
  <c r="C186" i="9"/>
  <c r="V168" i="9"/>
  <c r="E204" i="9"/>
  <c r="X166" i="9"/>
  <c r="G202" i="9"/>
  <c r="Z164" i="9"/>
  <c r="M164" i="9"/>
  <c r="Y130" i="9"/>
  <c r="Z129" i="9"/>
  <c r="X123" i="9"/>
  <c r="Z121" i="9"/>
  <c r="D134" i="9"/>
  <c r="D230" i="9"/>
  <c r="K230" i="9" s="1"/>
  <c r="K192" i="9"/>
  <c r="D156" i="9"/>
  <c r="K156" i="9" s="1"/>
  <c r="D164" i="9"/>
  <c r="K164" i="9" s="1"/>
  <c r="F166" i="9"/>
  <c r="H168" i="9"/>
  <c r="L239" i="9"/>
  <c r="Y158" i="9"/>
  <c r="F196" i="9"/>
  <c r="R197" i="9" s="1"/>
  <c r="H154" i="9"/>
  <c r="AA116" i="9"/>
  <c r="N116" i="9"/>
  <c r="I167" i="9"/>
  <c r="O129" i="9"/>
  <c r="H166" i="9"/>
  <c r="H204" i="9" s="1"/>
  <c r="H242" i="9" s="1"/>
  <c r="E260" i="9" s="1"/>
  <c r="AA128" i="9"/>
  <c r="D166" i="9"/>
  <c r="W128" i="9"/>
  <c r="Z165" i="9"/>
  <c r="G203" i="9"/>
  <c r="C165" i="9"/>
  <c r="P165" i="9" s="1"/>
  <c r="J127" i="9"/>
  <c r="I163" i="9"/>
  <c r="O125" i="9"/>
  <c r="X163" i="9"/>
  <c r="E201" i="9"/>
  <c r="H162" i="9"/>
  <c r="H200" i="9" s="1"/>
  <c r="H238" i="9" s="1"/>
  <c r="T238" i="9" s="1"/>
  <c r="AA124" i="9"/>
  <c r="D162" i="9"/>
  <c r="Q162" i="9" s="1"/>
  <c r="W124" i="9"/>
  <c r="C161" i="9"/>
  <c r="J161" i="9" s="1"/>
  <c r="J123" i="9"/>
  <c r="F160" i="9"/>
  <c r="F198" i="9" s="1"/>
  <c r="F236" i="9" s="1"/>
  <c r="L236" i="9" s="1"/>
  <c r="D140" i="9"/>
  <c r="I197" i="9"/>
  <c r="H158" i="9"/>
  <c r="AA120" i="9"/>
  <c r="E138" i="9"/>
  <c r="D158" i="9"/>
  <c r="Q159" i="9" s="1"/>
  <c r="W120" i="9"/>
  <c r="Q120" i="9"/>
  <c r="K120" i="9"/>
  <c r="Z157" i="9"/>
  <c r="G195" i="9"/>
  <c r="Z195" i="9" s="1"/>
  <c r="U155" i="9"/>
  <c r="Q155" i="9"/>
  <c r="D193" i="9"/>
  <c r="Q193" i="9" s="1"/>
  <c r="Y116" i="9"/>
  <c r="X129" i="9"/>
  <c r="Y128" i="9"/>
  <c r="Z127" i="9"/>
  <c r="X121" i="9"/>
  <c r="Y120" i="9"/>
  <c r="Z119" i="9"/>
  <c r="E134" i="9"/>
  <c r="N164" i="9"/>
  <c r="G155" i="9"/>
  <c r="I193" i="9"/>
  <c r="E197" i="9"/>
  <c r="G199" i="9"/>
  <c r="W237" i="9"/>
  <c r="R130" i="9"/>
  <c r="P127" i="9"/>
  <c r="R126" i="9"/>
  <c r="P123" i="9"/>
  <c r="R122" i="9"/>
  <c r="Y129" i="9"/>
  <c r="Y125" i="9"/>
  <c r="Y121" i="9"/>
  <c r="O158" i="9"/>
  <c r="X158" i="9"/>
  <c r="L159" i="9"/>
  <c r="J160" i="9"/>
  <c r="Z160" i="9"/>
  <c r="N161" i="9"/>
  <c r="O162" i="9"/>
  <c r="D181" i="9"/>
  <c r="V164" i="9"/>
  <c r="J202" i="9"/>
  <c r="C220" i="9"/>
  <c r="H165" i="9"/>
  <c r="AA165" i="9" s="1"/>
  <c r="F167" i="9"/>
  <c r="R168" i="9" s="1"/>
  <c r="C240" i="9"/>
  <c r="P240" i="9" s="1"/>
  <c r="Y236" i="9"/>
  <c r="D254" i="9"/>
  <c r="R236" i="9"/>
  <c r="Y240" i="9"/>
  <c r="D258" i="9"/>
  <c r="L240" i="9"/>
  <c r="R240" i="9"/>
  <c r="O242" i="9"/>
  <c r="V243" i="9"/>
  <c r="J243" i="9"/>
  <c r="C261" i="9"/>
  <c r="Z243" i="9"/>
  <c r="M243" i="9"/>
  <c r="C254" i="9"/>
  <c r="V239" i="9"/>
  <c r="J239" i="9"/>
  <c r="C257" i="9"/>
  <c r="Y244" i="9"/>
  <c r="D262" i="9"/>
  <c r="L244" i="9"/>
  <c r="AA238" i="9"/>
  <c r="AA242" i="9"/>
  <c r="N242" i="9"/>
  <c r="N233" i="9"/>
  <c r="AA233" i="9"/>
  <c r="Y235" i="9"/>
  <c r="K237" i="9"/>
  <c r="AA237" i="9"/>
  <c r="Y239" i="9"/>
  <c r="K241" i="9"/>
  <c r="E255" i="9"/>
  <c r="D210" i="9"/>
  <c r="M199" i="9"/>
  <c r="V192" i="9"/>
  <c r="N200" i="9"/>
  <c r="AA204" i="9"/>
  <c r="V205" i="9"/>
  <c r="J205" i="9"/>
  <c r="C223" i="9"/>
  <c r="M205" i="9"/>
  <c r="W192" i="9"/>
  <c r="V194" i="9"/>
  <c r="J194" i="9"/>
  <c r="AA197" i="9"/>
  <c r="Y198" i="9"/>
  <c r="D216" i="9"/>
  <c r="L198" i="9"/>
  <c r="Y206" i="9"/>
  <c r="D224" i="9"/>
  <c r="L206" i="9"/>
  <c r="E215" i="9"/>
  <c r="M195" i="9"/>
  <c r="V197" i="9"/>
  <c r="J197" i="9"/>
  <c r="C215" i="9"/>
  <c r="Z197" i="9"/>
  <c r="M197" i="9"/>
  <c r="C216" i="9"/>
  <c r="P198" i="9"/>
  <c r="V201" i="9"/>
  <c r="J201" i="9"/>
  <c r="C219" i="9"/>
  <c r="P206" i="9"/>
  <c r="V198" i="9"/>
  <c r="Y202" i="9"/>
  <c r="D220" i="9"/>
  <c r="L202" i="9"/>
  <c r="R202" i="9"/>
  <c r="Y192" i="9"/>
  <c r="N195" i="9"/>
  <c r="AA195" i="9"/>
  <c r="Y197" i="9"/>
  <c r="K199" i="9"/>
  <c r="AA199" i="9"/>
  <c r="Y201" i="9"/>
  <c r="P202" i="9"/>
  <c r="K203" i="9"/>
  <c r="E217" i="9"/>
  <c r="U204" i="9"/>
  <c r="L158" i="9"/>
  <c r="O159" i="9"/>
  <c r="K160" i="9"/>
  <c r="W160" i="9"/>
  <c r="S165" i="9"/>
  <c r="M165" i="9"/>
  <c r="K168" i="9"/>
  <c r="K155" i="9"/>
  <c r="W155" i="9"/>
  <c r="U159" i="9"/>
  <c r="P161" i="9"/>
  <c r="S161" i="9"/>
  <c r="M161" i="9"/>
  <c r="C172" i="9"/>
  <c r="S157" i="9"/>
  <c r="AA158" i="9"/>
  <c r="E176" i="9"/>
  <c r="N158" i="9"/>
  <c r="N162" i="9"/>
  <c r="E180" i="9"/>
  <c r="V163" i="9"/>
  <c r="J163" i="9"/>
  <c r="P163" i="9"/>
  <c r="C181" i="9"/>
  <c r="Z163" i="9"/>
  <c r="M163" i="9"/>
  <c r="E172" i="9"/>
  <c r="W154" i="9"/>
  <c r="V156" i="9"/>
  <c r="J156" i="9"/>
  <c r="K159" i="9"/>
  <c r="Y164" i="9"/>
  <c r="D182" i="9"/>
  <c r="L164" i="9"/>
  <c r="R164" i="9"/>
  <c r="C174" i="9"/>
  <c r="W156" i="9"/>
  <c r="M157" i="9"/>
  <c r="V159" i="9"/>
  <c r="J159" i="9"/>
  <c r="P159" i="9"/>
  <c r="C177" i="9"/>
  <c r="Z159" i="9"/>
  <c r="M159" i="9"/>
  <c r="Q166" i="9"/>
  <c r="N166" i="9"/>
  <c r="E184" i="9"/>
  <c r="V167" i="9"/>
  <c r="J167" i="9"/>
  <c r="C185" i="9"/>
  <c r="P167" i="9"/>
  <c r="Z167" i="9"/>
  <c r="M167" i="9"/>
  <c r="Z155" i="9"/>
  <c r="M155" i="9"/>
  <c r="E173" i="9"/>
  <c r="AA155" i="9"/>
  <c r="N155" i="9"/>
  <c r="N159" i="9"/>
  <c r="T159" i="9"/>
  <c r="AA159" i="9"/>
  <c r="D178" i="9"/>
  <c r="L160" i="9"/>
  <c r="R160" i="9"/>
  <c r="Y168" i="9"/>
  <c r="D186" i="9"/>
  <c r="L168" i="9"/>
  <c r="E177" i="9"/>
  <c r="T163" i="9"/>
  <c r="R165" i="9"/>
  <c r="S168" i="9"/>
  <c r="C178" i="9"/>
  <c r="Y154" i="9"/>
  <c r="N157" i="9"/>
  <c r="T157" i="9"/>
  <c r="AA157" i="9"/>
  <c r="J158" i="9"/>
  <c r="V158" i="9"/>
  <c r="Y159" i="9"/>
  <c r="P160" i="9"/>
  <c r="T160" i="9"/>
  <c r="K161" i="9"/>
  <c r="AA161" i="9"/>
  <c r="J162" i="9"/>
  <c r="V162" i="9"/>
  <c r="Q163" i="9"/>
  <c r="Y163" i="9"/>
  <c r="P164" i="9"/>
  <c r="K165" i="9"/>
  <c r="J166" i="9"/>
  <c r="V166" i="9"/>
  <c r="Z166" i="9"/>
  <c r="Q167" i="9"/>
  <c r="P168" i="9"/>
  <c r="D173" i="9"/>
  <c r="E179" i="9"/>
  <c r="S160" i="9"/>
  <c r="U162" i="9"/>
  <c r="S164" i="9"/>
  <c r="U166" i="9"/>
  <c r="C182" i="9"/>
  <c r="D183" i="9"/>
  <c r="O157" i="9"/>
  <c r="R159" i="9"/>
  <c r="R167" i="9"/>
  <c r="J118" i="9"/>
  <c r="N119" i="9"/>
  <c r="T119" i="9"/>
  <c r="L120" i="9"/>
  <c r="T120" i="9"/>
  <c r="J121" i="9"/>
  <c r="N121" i="9"/>
  <c r="R121" i="9"/>
  <c r="P122" i="9"/>
  <c r="N123" i="9"/>
  <c r="R123" i="9"/>
  <c r="L124" i="9"/>
  <c r="P124" i="9"/>
  <c r="T124" i="9"/>
  <c r="J125" i="9"/>
  <c r="N125" i="9"/>
  <c r="R125" i="9"/>
  <c r="P126" i="9"/>
  <c r="N127" i="9"/>
  <c r="R127" i="9"/>
  <c r="L128" i="9"/>
  <c r="P128" i="9"/>
  <c r="T128" i="9"/>
  <c r="J129" i="9"/>
  <c r="N129" i="9"/>
  <c r="R129" i="9"/>
  <c r="P130" i="9"/>
  <c r="E143" i="9"/>
  <c r="E147" i="9"/>
  <c r="C148" i="9"/>
  <c r="L121" i="9"/>
  <c r="J122" i="9"/>
  <c r="L123" i="9"/>
  <c r="T123" i="9"/>
  <c r="J124" i="9"/>
  <c r="L125" i="9"/>
  <c r="J126" i="9"/>
  <c r="L127" i="9"/>
  <c r="T127" i="9"/>
  <c r="J128" i="9"/>
  <c r="L129" i="9"/>
  <c r="J130" i="9"/>
  <c r="K116" i="9"/>
  <c r="O116" i="9"/>
  <c r="Q117" i="9"/>
  <c r="U117" i="9"/>
  <c r="P117" i="9"/>
  <c r="E126" i="7"/>
  <c r="E143" i="7"/>
  <c r="E90" i="7"/>
  <c r="E107" i="7"/>
  <c r="I74" i="7"/>
  <c r="E109" i="7"/>
  <c r="G110" i="7" s="1"/>
  <c r="E92" i="7"/>
  <c r="C98" i="7"/>
  <c r="H82" i="7"/>
  <c r="C115" i="7"/>
  <c r="H78" i="7"/>
  <c r="F79" i="7"/>
  <c r="C94" i="7"/>
  <c r="C111" i="7"/>
  <c r="H111" i="7" s="1"/>
  <c r="C107" i="7"/>
  <c r="H74" i="7"/>
  <c r="C120" i="7"/>
  <c r="H104" i="7"/>
  <c r="C137" i="7"/>
  <c r="C153" i="7" s="1"/>
  <c r="F43" i="7"/>
  <c r="F47" i="7"/>
  <c r="H50" i="7"/>
  <c r="I41" i="7"/>
  <c r="I47" i="7"/>
  <c r="I43" i="7"/>
  <c r="C65" i="7"/>
  <c r="C61" i="7"/>
  <c r="C57" i="7"/>
  <c r="E93" i="7"/>
  <c r="E97" i="7"/>
  <c r="C72" i="7"/>
  <c r="C76" i="7"/>
  <c r="F76" i="7" s="1"/>
  <c r="C80" i="7"/>
  <c r="F80" i="7" s="1"/>
  <c r="E78" i="7"/>
  <c r="G78" i="7" s="1"/>
  <c r="E82" i="7"/>
  <c r="G49" i="7"/>
  <c r="C64" i="7"/>
  <c r="C60" i="7"/>
  <c r="C56" i="7"/>
  <c r="E65" i="7"/>
  <c r="E61" i="7"/>
  <c r="C87" i="7"/>
  <c r="I77" i="7"/>
  <c r="C73" i="7"/>
  <c r="F74" i="7" s="1"/>
  <c r="C77" i="7"/>
  <c r="F78" i="7" s="1"/>
  <c r="C81" i="7"/>
  <c r="H81" i="7" s="1"/>
  <c r="G75" i="7"/>
  <c r="C108" i="7"/>
  <c r="C112" i="7"/>
  <c r="F112" i="7" s="1"/>
  <c r="C116" i="7"/>
  <c r="C132" i="7" s="1"/>
  <c r="F40" i="7"/>
  <c r="G45" i="7"/>
  <c r="G42" i="7"/>
  <c r="H40" i="7"/>
  <c r="F75" i="7"/>
  <c r="E80" i="7"/>
  <c r="I80" i="7" s="1"/>
  <c r="E145" i="7"/>
  <c r="I110" i="7"/>
  <c r="H115" i="7"/>
  <c r="G108" i="7"/>
  <c r="I112" i="7"/>
  <c r="E91" i="7"/>
  <c r="E99" i="7"/>
  <c r="I76" i="7"/>
  <c r="G77" i="7"/>
  <c r="G79" i="7"/>
  <c r="G83" i="7"/>
  <c r="H71" i="7"/>
  <c r="H75" i="7"/>
  <c r="H79" i="7"/>
  <c r="G76" i="7"/>
  <c r="C90" i="7"/>
  <c r="G47" i="7"/>
  <c r="G43" i="7"/>
  <c r="G46" i="7"/>
  <c r="F44" i="7"/>
  <c r="F45" i="7"/>
  <c r="F48" i="7"/>
  <c r="F49" i="7"/>
  <c r="F39" i="7"/>
  <c r="F57" i="5"/>
  <c r="I57" i="5"/>
  <c r="D57" i="5"/>
  <c r="AC48" i="5"/>
  <c r="B6" i="10"/>
  <c r="C6" i="10"/>
  <c r="D6" i="10"/>
  <c r="B7" i="10"/>
  <c r="C7" i="10"/>
  <c r="D7" i="10"/>
  <c r="B8" i="10"/>
  <c r="C8" i="10"/>
  <c r="D8" i="10"/>
  <c r="B9" i="10"/>
  <c r="C9" i="10"/>
  <c r="D9" i="10"/>
  <c r="B10" i="10"/>
  <c r="C10" i="10"/>
  <c r="D10" i="10"/>
  <c r="B11" i="10"/>
  <c r="C11" i="10"/>
  <c r="D11" i="10"/>
  <c r="B12" i="10"/>
  <c r="C12" i="10"/>
  <c r="D12" i="10"/>
  <c r="B13" i="10"/>
  <c r="C13" i="10"/>
  <c r="D13" i="10"/>
  <c r="B14" i="10"/>
  <c r="C14" i="10"/>
  <c r="D14" i="10"/>
  <c r="B15" i="10"/>
  <c r="C15" i="10"/>
  <c r="D15" i="10"/>
  <c r="B16" i="10"/>
  <c r="C16" i="10"/>
  <c r="D16" i="10"/>
  <c r="B17" i="10"/>
  <c r="C17" i="10"/>
  <c r="D17" i="10"/>
  <c r="B18" i="10"/>
  <c r="C18" i="10"/>
  <c r="D18" i="10"/>
  <c r="B19" i="10"/>
  <c r="C19" i="10"/>
  <c r="D19" i="10"/>
  <c r="B20" i="10"/>
  <c r="C20" i="10"/>
  <c r="D20" i="10"/>
  <c r="B21" i="10"/>
  <c r="C21" i="10"/>
  <c r="D21" i="10"/>
  <c r="B22" i="10"/>
  <c r="C22" i="10"/>
  <c r="D22" i="10"/>
  <c r="C5" i="10"/>
  <c r="D5" i="10"/>
  <c r="B5" i="10"/>
  <c r="F843" i="2"/>
  <c r="G843" i="2"/>
  <c r="E841" i="2"/>
  <c r="F833" i="2"/>
  <c r="E833" i="2"/>
  <c r="F831" i="2"/>
  <c r="F830" i="2" s="1"/>
  <c r="E829" i="2"/>
  <c r="E827" i="2"/>
  <c r="E826" i="2" s="1"/>
  <c r="E823" i="2"/>
  <c r="F821" i="2"/>
  <c r="E819" i="2"/>
  <c r="E818" i="2" s="1"/>
  <c r="E817" i="2"/>
  <c r="F811" i="2"/>
  <c r="F810" i="2" s="1"/>
  <c r="G811" i="2"/>
  <c r="F809" i="2"/>
  <c r="G809" i="2"/>
  <c r="G808" i="2" s="1"/>
  <c r="E807" i="2"/>
  <c r="E806" i="2" s="1"/>
  <c r="F805" i="2"/>
  <c r="E805" i="2"/>
  <c r="E804" i="2" s="1"/>
  <c r="F803" i="2"/>
  <c r="F802" i="2" s="1"/>
  <c r="E801" i="2"/>
  <c r="E800" i="2" s="1"/>
  <c r="E799" i="2"/>
  <c r="E798" i="2" s="1"/>
  <c r="F795" i="2"/>
  <c r="F794" i="2" s="1"/>
  <c r="G795" i="2"/>
  <c r="F793" i="2"/>
  <c r="G793" i="2"/>
  <c r="G792" i="2" s="1"/>
  <c r="P788" i="2"/>
  <c r="Q788" i="2"/>
  <c r="R788" i="2"/>
  <c r="P789" i="2"/>
  <c r="Q789" i="2"/>
  <c r="R789" i="2"/>
  <c r="P790" i="2"/>
  <c r="Q790" i="2"/>
  <c r="R790" i="2"/>
  <c r="P791" i="2"/>
  <c r="Q791" i="2"/>
  <c r="R791" i="2"/>
  <c r="P792" i="2"/>
  <c r="Q792" i="2"/>
  <c r="F799" i="2" s="1"/>
  <c r="F798" i="2" s="1"/>
  <c r="R792" i="2"/>
  <c r="G799" i="2" s="1"/>
  <c r="P793" i="2"/>
  <c r="E809" i="2" s="1"/>
  <c r="E808" i="2" s="1"/>
  <c r="Q793" i="2"/>
  <c r="F807" i="2" s="1"/>
  <c r="F806" i="2" s="1"/>
  <c r="R793" i="2"/>
  <c r="G803" i="2" s="1"/>
  <c r="P794" i="2"/>
  <c r="E811" i="2" s="1"/>
  <c r="E810" i="2" s="1"/>
  <c r="Q794" i="2"/>
  <c r="R794" i="2"/>
  <c r="P795" i="2"/>
  <c r="E815" i="2" s="1"/>
  <c r="E814" i="2" s="1"/>
  <c r="Q795" i="2"/>
  <c r="F815" i="2" s="1"/>
  <c r="F814" i="2" s="1"/>
  <c r="R795" i="2"/>
  <c r="G815" i="2" s="1"/>
  <c r="P796" i="2"/>
  <c r="E831" i="2" s="1"/>
  <c r="E830" i="2" s="1"/>
  <c r="Q796" i="2"/>
  <c r="F823" i="2" s="1"/>
  <c r="F822" i="2" s="1"/>
  <c r="R796" i="2"/>
  <c r="G831" i="2" s="1"/>
  <c r="P797" i="2"/>
  <c r="Q797" i="2"/>
  <c r="F841" i="2" s="1"/>
  <c r="R797" i="2"/>
  <c r="G833" i="2" s="1"/>
  <c r="G832" i="2" s="1"/>
  <c r="P798" i="2"/>
  <c r="E843" i="2" s="1"/>
  <c r="E842" i="2" s="1"/>
  <c r="Q798" i="2"/>
  <c r="R798" i="2"/>
  <c r="P799" i="2"/>
  <c r="Q799" i="2"/>
  <c r="R799" i="2"/>
  <c r="P800" i="2"/>
  <c r="Q800" i="2"/>
  <c r="R800" i="2"/>
  <c r="P801" i="2"/>
  <c r="Q801" i="2"/>
  <c r="R801" i="2"/>
  <c r="P802" i="2"/>
  <c r="Q802" i="2"/>
  <c r="R802" i="2"/>
  <c r="P803" i="2"/>
  <c r="Q803" i="2"/>
  <c r="R803" i="2"/>
  <c r="P804" i="2"/>
  <c r="Q804" i="2"/>
  <c r="R804" i="2"/>
  <c r="P805" i="2"/>
  <c r="Q805" i="2"/>
  <c r="R805" i="2"/>
  <c r="P806" i="2"/>
  <c r="Q806" i="2"/>
  <c r="R806" i="2"/>
  <c r="P807" i="2"/>
  <c r="Q807" i="2"/>
  <c r="R807" i="2"/>
  <c r="P808" i="2"/>
  <c r="Q808" i="2"/>
  <c r="R808" i="2"/>
  <c r="Q787" i="2"/>
  <c r="F797" i="2" s="1"/>
  <c r="F796" i="2" s="1"/>
  <c r="R787" i="2"/>
  <c r="G797" i="2" s="1"/>
  <c r="G796" i="2" s="1"/>
  <c r="P787" i="2"/>
  <c r="E793" i="2" s="1"/>
  <c r="E792" i="2" s="1"/>
  <c r="G863" i="2"/>
  <c r="F842" i="2"/>
  <c r="F832" i="2"/>
  <c r="E822" i="2"/>
  <c r="F820" i="2"/>
  <c r="F808" i="2"/>
  <c r="F804" i="2"/>
  <c r="F792" i="2"/>
  <c r="G708" i="2"/>
  <c r="F708" i="2" s="1"/>
  <c r="F707" i="2" s="1"/>
  <c r="E708" i="2"/>
  <c r="E707" i="2" s="1"/>
  <c r="G707" i="2"/>
  <c r="BA132" i="12" l="1"/>
  <c r="AJ71" i="12"/>
  <c r="AJ70" i="12"/>
  <c r="CE125" i="12"/>
  <c r="CQ72" i="12"/>
  <c r="CQ125" i="12" s="1"/>
  <c r="BZ124" i="12"/>
  <c r="CL71" i="12"/>
  <c r="CL124" i="12" s="1"/>
  <c r="BV128" i="12"/>
  <c r="CH75" i="12"/>
  <c r="CH128" i="12" s="1"/>
  <c r="BV130" i="12"/>
  <c r="CH77" i="12"/>
  <c r="CH130" i="12" s="1"/>
  <c r="CH80" i="12"/>
  <c r="CH133" i="12" s="1"/>
  <c r="BV133" i="12"/>
  <c r="BY71" i="12"/>
  <c r="BM124" i="12"/>
  <c r="CC128" i="12"/>
  <c r="CO75" i="12"/>
  <c r="CO128" i="12" s="1"/>
  <c r="BZ132" i="12"/>
  <c r="CL79" i="12"/>
  <c r="CL132" i="12" s="1"/>
  <c r="CB123" i="12"/>
  <c r="CN70" i="12"/>
  <c r="CN123" i="12" s="1"/>
  <c r="CE127" i="12"/>
  <c r="CQ74" i="12"/>
  <c r="CQ127" i="12" s="1"/>
  <c r="CA124" i="12"/>
  <c r="CM71" i="12"/>
  <c r="CM124" i="12" s="1"/>
  <c r="CE130" i="12"/>
  <c r="CQ77" i="12"/>
  <c r="CQ130" i="12" s="1"/>
  <c r="CB129" i="12"/>
  <c r="CN76" i="12"/>
  <c r="CN129" i="12" s="1"/>
  <c r="CA134" i="12"/>
  <c r="CM81" i="12"/>
  <c r="CM134" i="12" s="1"/>
  <c r="CQ75" i="12"/>
  <c r="CQ128" i="12" s="1"/>
  <c r="CE128" i="12"/>
  <c r="CP79" i="12"/>
  <c r="CP132" i="12" s="1"/>
  <c r="CD132" i="12"/>
  <c r="CM73" i="12"/>
  <c r="CM126" i="12" s="1"/>
  <c r="CA126" i="12"/>
  <c r="CM70" i="12"/>
  <c r="CM123" i="12" s="1"/>
  <c r="CA123" i="12"/>
  <c r="CP75" i="12"/>
  <c r="CP128" i="12" s="1"/>
  <c r="CD128" i="12"/>
  <c r="CL76" i="12"/>
  <c r="CL129" i="12" s="1"/>
  <c r="BZ129" i="12"/>
  <c r="BX134" i="12"/>
  <c r="CJ81" i="12"/>
  <c r="CJ134" i="12" s="1"/>
  <c r="CP76" i="12"/>
  <c r="CP129" i="12" s="1"/>
  <c r="CD129" i="12"/>
  <c r="BZ131" i="12"/>
  <c r="CL78" i="12"/>
  <c r="CL131" i="12" s="1"/>
  <c r="CH74" i="12"/>
  <c r="CH127" i="12" s="1"/>
  <c r="BV127" i="12"/>
  <c r="CN81" i="12"/>
  <c r="CN134" i="12" s="1"/>
  <c r="CB134" i="12"/>
  <c r="CP70" i="12"/>
  <c r="CP123" i="12" s="1"/>
  <c r="CD123" i="12"/>
  <c r="BM75" i="12"/>
  <c r="BA128" i="12"/>
  <c r="CE131" i="12"/>
  <c r="CQ78" i="12"/>
  <c r="CQ131" i="12" s="1"/>
  <c r="CP73" i="12"/>
  <c r="CP126" i="12" s="1"/>
  <c r="CD126" i="12"/>
  <c r="CB132" i="12"/>
  <c r="CN79" i="12"/>
  <c r="CN132" i="12" s="1"/>
  <c r="CI80" i="12"/>
  <c r="CI133" i="12" s="1"/>
  <c r="BW133" i="12"/>
  <c r="CN75" i="12"/>
  <c r="CN128" i="12" s="1"/>
  <c r="CB128" i="12"/>
  <c r="BA76" i="12"/>
  <c r="BM76" i="12" s="1"/>
  <c r="AJ76" i="12"/>
  <c r="BA130" i="12"/>
  <c r="CM78" i="12"/>
  <c r="CM131" i="12" s="1"/>
  <c r="CA131" i="12"/>
  <c r="BV131" i="12"/>
  <c r="CH78" i="12"/>
  <c r="CH131" i="12" s="1"/>
  <c r="CD134" i="12"/>
  <c r="CP81" i="12"/>
  <c r="CP134" i="12" s="1"/>
  <c r="CD130" i="12"/>
  <c r="CP77" i="12"/>
  <c r="CP130" i="12" s="1"/>
  <c r="CC129" i="12"/>
  <c r="CO76" i="12"/>
  <c r="CO129" i="12" s="1"/>
  <c r="BX127" i="12"/>
  <c r="CJ74" i="12"/>
  <c r="CJ127" i="12" s="1"/>
  <c r="CA127" i="12"/>
  <c r="CM74" i="12"/>
  <c r="CM127" i="12" s="1"/>
  <c r="CA130" i="12"/>
  <c r="CM77" i="12"/>
  <c r="CM130" i="12" s="1"/>
  <c r="BY73" i="12"/>
  <c r="BM126" i="12"/>
  <c r="BV124" i="12"/>
  <c r="CH71" i="12"/>
  <c r="CH124" i="12" s="1"/>
  <c r="CO73" i="12"/>
  <c r="CO126" i="12" s="1"/>
  <c r="CC126" i="12"/>
  <c r="CB131" i="12"/>
  <c r="CN78" i="12"/>
  <c r="CN131" i="12" s="1"/>
  <c r="CC125" i="12"/>
  <c r="CO72" i="12"/>
  <c r="CO125" i="12" s="1"/>
  <c r="BW126" i="12"/>
  <c r="CI73" i="12"/>
  <c r="CI126" i="12" s="1"/>
  <c r="AJ72" i="12"/>
  <c r="BA72" i="12"/>
  <c r="BM72" i="12" s="1"/>
  <c r="BX123" i="12"/>
  <c r="CJ70" i="12"/>
  <c r="CJ123" i="12" s="1"/>
  <c r="CE133" i="12"/>
  <c r="CQ80" i="12"/>
  <c r="CQ133" i="12" s="1"/>
  <c r="CL72" i="12"/>
  <c r="CL125" i="12" s="1"/>
  <c r="BZ125" i="12"/>
  <c r="CP80" i="12"/>
  <c r="CP133" i="12" s="1"/>
  <c r="CD133" i="12"/>
  <c r="BV132" i="12"/>
  <c r="CH79" i="12"/>
  <c r="CH132" i="12" s="1"/>
  <c r="CL70" i="12"/>
  <c r="CL123" i="12" s="1"/>
  <c r="BZ123" i="12"/>
  <c r="BX124" i="12"/>
  <c r="CJ71" i="12"/>
  <c r="CJ124" i="12" s="1"/>
  <c r="BA80" i="12"/>
  <c r="BM80" i="12" s="1"/>
  <c r="AJ80" i="12"/>
  <c r="CA133" i="12"/>
  <c r="CM80" i="12"/>
  <c r="CM133" i="12" s="1"/>
  <c r="CB124" i="12"/>
  <c r="CN71" i="12"/>
  <c r="CN124" i="12" s="1"/>
  <c r="CC131" i="12"/>
  <c r="CO78" i="12"/>
  <c r="CO131" i="12" s="1"/>
  <c r="BX131" i="12"/>
  <c r="CJ78" i="12"/>
  <c r="CJ131" i="12" s="1"/>
  <c r="CH70" i="12"/>
  <c r="CH123" i="12" s="1"/>
  <c r="BV123" i="12"/>
  <c r="CE126" i="12"/>
  <c r="CQ73" i="12"/>
  <c r="CQ126" i="12" s="1"/>
  <c r="BX125" i="12"/>
  <c r="CJ72" i="12"/>
  <c r="CJ125" i="12" s="1"/>
  <c r="CJ80" i="12"/>
  <c r="CJ133" i="12" s="1"/>
  <c r="BX133" i="12"/>
  <c r="BZ126" i="12"/>
  <c r="CL73" i="12"/>
  <c r="CL126" i="12" s="1"/>
  <c r="BZ134" i="12"/>
  <c r="CL81" i="12"/>
  <c r="CL134" i="12" s="1"/>
  <c r="CC124" i="12"/>
  <c r="CO71" i="12"/>
  <c r="CO124" i="12" s="1"/>
  <c r="BW132" i="12"/>
  <c r="CI79" i="12"/>
  <c r="CI132" i="12" s="1"/>
  <c r="BW124" i="12"/>
  <c r="CI71" i="12"/>
  <c r="CI124" i="12" s="1"/>
  <c r="AJ74" i="12"/>
  <c r="BA74" i="12"/>
  <c r="BM74" i="12" s="1"/>
  <c r="BA124" i="12"/>
  <c r="CD127" i="12"/>
  <c r="CP74" i="12"/>
  <c r="CP127" i="12" s="1"/>
  <c r="BW131" i="12"/>
  <c r="CI78" i="12"/>
  <c r="CI131" i="12" s="1"/>
  <c r="CB125" i="12"/>
  <c r="CN72" i="12"/>
  <c r="CN125" i="12" s="1"/>
  <c r="CL80" i="12"/>
  <c r="CL133" i="12" s="1"/>
  <c r="BZ133" i="12"/>
  <c r="CI72" i="12"/>
  <c r="CI125" i="12" s="1"/>
  <c r="BW125" i="12"/>
  <c r="CE129" i="12"/>
  <c r="CQ76" i="12"/>
  <c r="CQ129" i="12" s="1"/>
  <c r="CO77" i="12"/>
  <c r="CO130" i="12" s="1"/>
  <c r="CC130" i="12"/>
  <c r="BY77" i="12"/>
  <c r="BM130" i="12"/>
  <c r="CA129" i="12"/>
  <c r="CM76" i="12"/>
  <c r="CM129" i="12" s="1"/>
  <c r="CA125" i="12"/>
  <c r="CM72" i="12"/>
  <c r="CM125" i="12" s="1"/>
  <c r="CP78" i="12"/>
  <c r="CP131" i="12" s="1"/>
  <c r="CD131" i="12"/>
  <c r="CO79" i="12"/>
  <c r="CO132" i="12" s="1"/>
  <c r="CC132" i="12"/>
  <c r="CD124" i="12"/>
  <c r="CP71" i="12"/>
  <c r="CP124" i="12" s="1"/>
  <c r="BX128" i="12"/>
  <c r="CJ75" i="12"/>
  <c r="CJ128" i="12" s="1"/>
  <c r="BV126" i="12"/>
  <c r="CH73" i="12"/>
  <c r="CH126" i="12" s="1"/>
  <c r="BX132" i="12"/>
  <c r="CJ79" i="12"/>
  <c r="CJ132" i="12" s="1"/>
  <c r="CB133" i="12"/>
  <c r="CN80" i="12"/>
  <c r="CN133" i="12" s="1"/>
  <c r="BZ128" i="12"/>
  <c r="CL75" i="12"/>
  <c r="CL128" i="12" s="1"/>
  <c r="CB127" i="12"/>
  <c r="CN74" i="12"/>
  <c r="CN127" i="12" s="1"/>
  <c r="BY79" i="12"/>
  <c r="BM132" i="12"/>
  <c r="CQ71" i="12"/>
  <c r="CQ124" i="12" s="1"/>
  <c r="CE124" i="12"/>
  <c r="CL74" i="12"/>
  <c r="CL127" i="12" s="1"/>
  <c r="BZ127" i="12"/>
  <c r="BV134" i="12"/>
  <c r="CH81" i="12"/>
  <c r="CH134" i="12" s="1"/>
  <c r="CN73" i="12"/>
  <c r="CN126" i="12" s="1"/>
  <c r="CB126" i="12"/>
  <c r="CC127" i="12"/>
  <c r="CO74" i="12"/>
  <c r="CO127" i="12" s="1"/>
  <c r="CQ79" i="12"/>
  <c r="CQ132" i="12" s="1"/>
  <c r="CE132" i="12"/>
  <c r="BZ130" i="12"/>
  <c r="CL77" i="12"/>
  <c r="CL130" i="12" s="1"/>
  <c r="CO81" i="12"/>
  <c r="CO134" i="12" s="1"/>
  <c r="CC134" i="12"/>
  <c r="BW130" i="12"/>
  <c r="CI77" i="12"/>
  <c r="CI130" i="12" s="1"/>
  <c r="CD125" i="12"/>
  <c r="CP72" i="12"/>
  <c r="CP125" i="12" s="1"/>
  <c r="BX126" i="12"/>
  <c r="CJ73" i="12"/>
  <c r="CJ126" i="12" s="1"/>
  <c r="CJ77" i="12"/>
  <c r="CJ130" i="12" s="1"/>
  <c r="BX130" i="12"/>
  <c r="BW128" i="12"/>
  <c r="CI75" i="12"/>
  <c r="CI128" i="12" s="1"/>
  <c r="AJ81" i="12"/>
  <c r="BY70" i="12"/>
  <c r="BM123" i="12"/>
  <c r="AJ78" i="12"/>
  <c r="BA78" i="12"/>
  <c r="BM78" i="12" s="1"/>
  <c r="CB130" i="12"/>
  <c r="CN77" i="12"/>
  <c r="CN130" i="12" s="1"/>
  <c r="CA132" i="12"/>
  <c r="CM79" i="12"/>
  <c r="CM132" i="12" s="1"/>
  <c r="BW129" i="12"/>
  <c r="CI76" i="12"/>
  <c r="CI129" i="12" s="1"/>
  <c r="CJ76" i="12"/>
  <c r="CJ129" i="12" s="1"/>
  <c r="BX129" i="12"/>
  <c r="CA128" i="12"/>
  <c r="CM75" i="12"/>
  <c r="CM128" i="12" s="1"/>
  <c r="BV129" i="12"/>
  <c r="CH76" i="12"/>
  <c r="CH129" i="12" s="1"/>
  <c r="CE123" i="12"/>
  <c r="CQ70" i="12"/>
  <c r="CQ123" i="12" s="1"/>
  <c r="BW123" i="12"/>
  <c r="CI70" i="12"/>
  <c r="CI123" i="12" s="1"/>
  <c r="BW127" i="12"/>
  <c r="CI74" i="12"/>
  <c r="CI127" i="12" s="1"/>
  <c r="CO80" i="12"/>
  <c r="CO133" i="12" s="1"/>
  <c r="CC133" i="12"/>
  <c r="CC123" i="12"/>
  <c r="CO70" i="12"/>
  <c r="CO123" i="12" s="1"/>
  <c r="BV125" i="12"/>
  <c r="CH72" i="12"/>
  <c r="CH125" i="12" s="1"/>
  <c r="BW134" i="12"/>
  <c r="CI81" i="12"/>
  <c r="CI134" i="12" s="1"/>
  <c r="CE134" i="12"/>
  <c r="CQ81" i="12"/>
  <c r="CQ134" i="12" s="1"/>
  <c r="BM81" i="12"/>
  <c r="BA134" i="12"/>
  <c r="AO123" i="12"/>
  <c r="BA123" i="12"/>
  <c r="AO127" i="12"/>
  <c r="BA143" i="12"/>
  <c r="BM90" i="12"/>
  <c r="AZ139" i="12"/>
  <c r="BL86" i="12"/>
  <c r="BB139" i="12"/>
  <c r="BN86" i="12"/>
  <c r="AZ145" i="12"/>
  <c r="BL92" i="12"/>
  <c r="BO88" i="12"/>
  <c r="BC141" i="12"/>
  <c r="BA144" i="12"/>
  <c r="BM91" i="12"/>
  <c r="BL90" i="12"/>
  <c r="AZ143" i="12"/>
  <c r="BB143" i="12"/>
  <c r="BN90" i="12"/>
  <c r="BL91" i="12"/>
  <c r="AZ144" i="12"/>
  <c r="BC143" i="12"/>
  <c r="BO90" i="12"/>
  <c r="AO131" i="12"/>
  <c r="BA131" i="12"/>
  <c r="AO125" i="12"/>
  <c r="AO122" i="12"/>
  <c r="BA122" i="12"/>
  <c r="BM88" i="12"/>
  <c r="BA141" i="12"/>
  <c r="BC142" i="12"/>
  <c r="BO89" i="12"/>
  <c r="AO133" i="12"/>
  <c r="AO139" i="12"/>
  <c r="BA86" i="12"/>
  <c r="BN92" i="12"/>
  <c r="BB145" i="12"/>
  <c r="BN88" i="12"/>
  <c r="BB141" i="12"/>
  <c r="BB142" i="12"/>
  <c r="BN89" i="12"/>
  <c r="BO92" i="12"/>
  <c r="BC145" i="12"/>
  <c r="AZ140" i="12"/>
  <c r="BL87" i="12"/>
  <c r="BL89" i="12"/>
  <c r="AZ142" i="12"/>
  <c r="BA140" i="12"/>
  <c r="BM87" i="12"/>
  <c r="AO129" i="12"/>
  <c r="AN122" i="12"/>
  <c r="AZ122" i="12"/>
  <c r="AQ139" i="12"/>
  <c r="BC86" i="12"/>
  <c r="AZ141" i="12"/>
  <c r="BL88" i="12"/>
  <c r="BA145" i="12"/>
  <c r="BM92" i="12"/>
  <c r="BB140" i="12"/>
  <c r="BN87" i="12"/>
  <c r="BB144" i="12"/>
  <c r="BN91" i="12"/>
  <c r="BO87" i="12"/>
  <c r="BC140" i="12"/>
  <c r="BA142" i="12"/>
  <c r="BM89" i="12"/>
  <c r="BC144" i="12"/>
  <c r="BO91" i="12"/>
  <c r="C99" i="11"/>
  <c r="C115" i="11"/>
  <c r="I98" i="11"/>
  <c r="G74" i="11"/>
  <c r="I115" i="11"/>
  <c r="C88" i="11"/>
  <c r="G89" i="11" s="1"/>
  <c r="I81" i="11"/>
  <c r="S74" i="6"/>
  <c r="C81" i="6"/>
  <c r="G801" i="2"/>
  <c r="G800" i="2" s="1"/>
  <c r="F840" i="2"/>
  <c r="V13" i="10"/>
  <c r="O13" i="10"/>
  <c r="AD13" i="10"/>
  <c r="AP13" i="10" s="1"/>
  <c r="BA13" i="10" s="1"/>
  <c r="V9" i="10"/>
  <c r="O9" i="10"/>
  <c r="AD9" i="10"/>
  <c r="AP9" i="10" s="1"/>
  <c r="BA9" i="10" s="1"/>
  <c r="U12" i="10"/>
  <c r="N12" i="10"/>
  <c r="AC12" i="10"/>
  <c r="AO12" i="10" s="1"/>
  <c r="AZ12" i="10" s="1"/>
  <c r="U16" i="10"/>
  <c r="AC16" i="10"/>
  <c r="AO16" i="10" s="1"/>
  <c r="AZ16" i="10" s="1"/>
  <c r="N16" i="10"/>
  <c r="U20" i="10"/>
  <c r="N20" i="10"/>
  <c r="AC20" i="10"/>
  <c r="AO20" i="10" s="1"/>
  <c r="AZ20" i="10" s="1"/>
  <c r="AC7" i="10"/>
  <c r="AO7" i="10" s="1"/>
  <c r="AZ7" i="10" s="1"/>
  <c r="N7" i="10"/>
  <c r="U7" i="10"/>
  <c r="AD12" i="10"/>
  <c r="AP12" i="10" s="1"/>
  <c r="BA12" i="10" s="1"/>
  <c r="O12" i="10"/>
  <c r="V12" i="10"/>
  <c r="AD16" i="10"/>
  <c r="AP16" i="10" s="1"/>
  <c r="BA16" i="10" s="1"/>
  <c r="O16" i="10"/>
  <c r="V16" i="10"/>
  <c r="AD20" i="10"/>
  <c r="AP20" i="10" s="1"/>
  <c r="BA20" i="10" s="1"/>
  <c r="O20" i="10"/>
  <c r="V20" i="10"/>
  <c r="E797" i="2"/>
  <c r="E796" i="2" s="1"/>
  <c r="F801" i="2"/>
  <c r="F800" i="2" s="1"/>
  <c r="G817" i="2"/>
  <c r="G816" i="2" s="1"/>
  <c r="F829" i="2"/>
  <c r="F828" i="2" s="1"/>
  <c r="G841" i="2"/>
  <c r="G840" i="2" s="1"/>
  <c r="G82" i="7"/>
  <c r="F116" i="7"/>
  <c r="E157" i="7"/>
  <c r="Q158" i="9"/>
  <c r="W164" i="9"/>
  <c r="U164" i="9"/>
  <c r="S202" i="9"/>
  <c r="J192" i="9"/>
  <c r="J230" i="9"/>
  <c r="U160" i="9"/>
  <c r="AC6" i="10"/>
  <c r="AO6" i="10" s="1"/>
  <c r="AZ6" i="10" s="1"/>
  <c r="N6" i="10"/>
  <c r="U6" i="10"/>
  <c r="AE8" i="10"/>
  <c r="AQ8" i="10" s="1"/>
  <c r="BB8" i="10" s="1"/>
  <c r="P8" i="10"/>
  <c r="W8" i="10"/>
  <c r="AD11" i="10"/>
  <c r="AP11" i="10" s="1"/>
  <c r="BA11" i="10" s="1"/>
  <c r="V11" i="10"/>
  <c r="O11" i="10"/>
  <c r="AC14" i="10"/>
  <c r="AO14" i="10" s="1"/>
  <c r="AZ14" i="10" s="1"/>
  <c r="N14" i="10"/>
  <c r="U14" i="10"/>
  <c r="AE16" i="10"/>
  <c r="AQ16" i="10" s="1"/>
  <c r="BB16" i="10" s="1"/>
  <c r="P16" i="10"/>
  <c r="W16" i="10"/>
  <c r="AD19" i="10"/>
  <c r="AP19" i="10" s="1"/>
  <c r="BA19" i="10" s="1"/>
  <c r="V19" i="10"/>
  <c r="O19" i="10"/>
  <c r="AC22" i="10"/>
  <c r="AO22" i="10" s="1"/>
  <c r="AZ22" i="10" s="1"/>
  <c r="N22" i="10"/>
  <c r="U22" i="10"/>
  <c r="AD8" i="10"/>
  <c r="AP8" i="10" s="1"/>
  <c r="BA8" i="10" s="1"/>
  <c r="O8" i="10"/>
  <c r="V8" i="10"/>
  <c r="AC15" i="10"/>
  <c r="AO15" i="10" s="1"/>
  <c r="AZ15" i="10" s="1"/>
  <c r="N15" i="10"/>
  <c r="U15" i="10"/>
  <c r="O5" i="10"/>
  <c r="V5" i="10"/>
  <c r="AD5" i="10"/>
  <c r="AP5" i="10" s="1"/>
  <c r="BA5" i="10" s="1"/>
  <c r="W7" i="10"/>
  <c r="P7" i="10"/>
  <c r="AE7" i="10"/>
  <c r="AQ7" i="10" s="1"/>
  <c r="BB7" i="10" s="1"/>
  <c r="AD10" i="10"/>
  <c r="AP10" i="10" s="1"/>
  <c r="BA10" i="10" s="1"/>
  <c r="V10" i="10"/>
  <c r="O10" i="10"/>
  <c r="U13" i="10"/>
  <c r="N13" i="10"/>
  <c r="AC13" i="10"/>
  <c r="W15" i="10"/>
  <c r="P15" i="10"/>
  <c r="AE15" i="10"/>
  <c r="AQ15" i="10" s="1"/>
  <c r="BB15" i="10" s="1"/>
  <c r="AD18" i="10"/>
  <c r="AP18" i="10" s="1"/>
  <c r="BA18" i="10" s="1"/>
  <c r="O18" i="10"/>
  <c r="V18" i="10"/>
  <c r="U21" i="10"/>
  <c r="N21" i="10"/>
  <c r="AC21" i="10"/>
  <c r="AO21" i="10" s="1"/>
  <c r="AZ21" i="10" s="1"/>
  <c r="U5" i="10"/>
  <c r="N5" i="10"/>
  <c r="AC5" i="10"/>
  <c r="AO5" i="10" s="1"/>
  <c r="E795" i="2"/>
  <c r="E794" i="2" s="1"/>
  <c r="E803" i="2"/>
  <c r="E802" i="2" s="1"/>
  <c r="G805" i="2"/>
  <c r="G804" i="2" s="1"/>
  <c r="F817" i="2"/>
  <c r="F816" i="2" s="1"/>
  <c r="E821" i="2"/>
  <c r="G823" i="2"/>
  <c r="F827" i="2"/>
  <c r="F826" i="2" s="1"/>
  <c r="G80" i="7"/>
  <c r="F82" i="7"/>
  <c r="I75" i="7"/>
  <c r="C128" i="7"/>
  <c r="I108" i="7"/>
  <c r="F83" i="7"/>
  <c r="E183" i="9"/>
  <c r="Y167" i="9"/>
  <c r="Y160" i="9"/>
  <c r="AA166" i="9"/>
  <c r="AA162" i="9"/>
  <c r="M201" i="9"/>
  <c r="R198" i="9"/>
  <c r="N204" i="9"/>
  <c r="E218" i="9"/>
  <c r="N238" i="9"/>
  <c r="C248" i="9"/>
  <c r="C258" i="9"/>
  <c r="T167" i="9"/>
  <c r="E116" i="7"/>
  <c r="E132" i="7" s="1"/>
  <c r="U8" i="10"/>
  <c r="N8" i="10"/>
  <c r="AC8" i="10"/>
  <c r="AO8" i="10" s="1"/>
  <c r="AZ8" i="10" s="1"/>
  <c r="AE18" i="10"/>
  <c r="AQ18" i="10" s="1"/>
  <c r="BB18" i="10" s="1"/>
  <c r="W18" i="10"/>
  <c r="P18" i="10"/>
  <c r="G198" i="9"/>
  <c r="M160" i="9"/>
  <c r="AE6" i="10"/>
  <c r="AQ6" i="10" s="1"/>
  <c r="BB6" i="10" s="1"/>
  <c r="P6" i="10"/>
  <c r="W6" i="10"/>
  <c r="AE10" i="10"/>
  <c r="AQ10" i="10" s="1"/>
  <c r="BB10" i="10" s="1"/>
  <c r="W10" i="10"/>
  <c r="P10" i="10"/>
  <c r="AE14" i="10"/>
  <c r="AQ14" i="10" s="1"/>
  <c r="BB14" i="10" s="1"/>
  <c r="W14" i="10"/>
  <c r="P14" i="10"/>
  <c r="V17" i="10"/>
  <c r="O17" i="10"/>
  <c r="AD17" i="10"/>
  <c r="AP17" i="10" s="1"/>
  <c r="BA17" i="10" s="1"/>
  <c r="V21" i="10"/>
  <c r="O21" i="10"/>
  <c r="AD21" i="10"/>
  <c r="AP21" i="10" s="1"/>
  <c r="BA21" i="10" s="1"/>
  <c r="W9" i="10"/>
  <c r="AE9" i="10"/>
  <c r="AQ9" i="10" s="1"/>
  <c r="BB9" i="10" s="1"/>
  <c r="P9" i="10"/>
  <c r="P13" i="10"/>
  <c r="AE13" i="10"/>
  <c r="AQ13" i="10" s="1"/>
  <c r="BB13" i="10" s="1"/>
  <c r="W13" i="10"/>
  <c r="W17" i="10"/>
  <c r="P17" i="10"/>
  <c r="AE17" i="10"/>
  <c r="AQ17" i="10" s="1"/>
  <c r="BB17" i="10" s="1"/>
  <c r="P21" i="10"/>
  <c r="AE21" i="10"/>
  <c r="AQ21" i="10" s="1"/>
  <c r="BB21" i="10" s="1"/>
  <c r="W21" i="10"/>
  <c r="G819" i="2"/>
  <c r="G829" i="2"/>
  <c r="G828" i="2" s="1"/>
  <c r="AE22" i="10"/>
  <c r="AQ22" i="10" s="1"/>
  <c r="BB22" i="10" s="1"/>
  <c r="W22" i="10"/>
  <c r="P22" i="10"/>
  <c r="F193" i="9"/>
  <c r="Y155" i="9"/>
  <c r="R155" i="9"/>
  <c r="L155" i="9"/>
  <c r="G807" i="2"/>
  <c r="G806" i="2" s="1"/>
  <c r="F819" i="2"/>
  <c r="F818" i="2" s="1"/>
  <c r="G827" i="2"/>
  <c r="H83" i="7"/>
  <c r="I78" i="7"/>
  <c r="R163" i="9"/>
  <c r="G821" i="2"/>
  <c r="G820" i="2" s="1"/>
  <c r="H137" i="7"/>
  <c r="E114" i="7"/>
  <c r="T162" i="9"/>
  <c r="J154" i="9"/>
  <c r="T200" i="9"/>
  <c r="E222" i="9"/>
  <c r="AA200" i="9"/>
  <c r="E256" i="9"/>
  <c r="AD7" i="10"/>
  <c r="AP7" i="10" s="1"/>
  <c r="BA7" i="10" s="1"/>
  <c r="O7" i="10"/>
  <c r="V7" i="10"/>
  <c r="AC10" i="10"/>
  <c r="AO10" i="10" s="1"/>
  <c r="AZ10" i="10" s="1"/>
  <c r="N10" i="10"/>
  <c r="U10" i="10"/>
  <c r="AE12" i="10"/>
  <c r="AQ12" i="10" s="1"/>
  <c r="BB12" i="10" s="1"/>
  <c r="P12" i="10"/>
  <c r="W12" i="10"/>
  <c r="AD15" i="10"/>
  <c r="AP15" i="10" s="1"/>
  <c r="BA15" i="10" s="1"/>
  <c r="O15" i="10"/>
  <c r="V15" i="10"/>
  <c r="N18" i="10"/>
  <c r="U18" i="10"/>
  <c r="AC18" i="10"/>
  <c r="AO18" i="10" s="1"/>
  <c r="AZ18" i="10" s="1"/>
  <c r="AE20" i="10"/>
  <c r="AQ20" i="10" s="1"/>
  <c r="BB20" i="10" s="1"/>
  <c r="P20" i="10"/>
  <c r="W20" i="10"/>
  <c r="AE5" i="10"/>
  <c r="AQ5" i="10" s="1"/>
  <c r="BB5" i="10" s="1"/>
  <c r="P5" i="10"/>
  <c r="W5" i="10"/>
  <c r="C232" i="9"/>
  <c r="C212" i="9"/>
  <c r="AC11" i="10"/>
  <c r="AO11" i="10" s="1"/>
  <c r="AZ11" i="10" s="1"/>
  <c r="U11" i="10"/>
  <c r="N11" i="10"/>
  <c r="N19" i="10"/>
  <c r="AC19" i="10"/>
  <c r="AO19" i="10" s="1"/>
  <c r="AZ19" i="10" s="1"/>
  <c r="U19" i="10"/>
  <c r="AD6" i="10"/>
  <c r="AP6" i="10" s="1"/>
  <c r="BA6" i="10" s="1"/>
  <c r="O6" i="10"/>
  <c r="V6" i="10"/>
  <c r="U9" i="10"/>
  <c r="N9" i="10"/>
  <c r="AC9" i="10"/>
  <c r="AO9" i="10" s="1"/>
  <c r="AZ9" i="10" s="1"/>
  <c r="W11" i="10"/>
  <c r="P11" i="10"/>
  <c r="AE11" i="10"/>
  <c r="AQ11" i="10" s="1"/>
  <c r="BB11" i="10" s="1"/>
  <c r="AD14" i="10"/>
  <c r="AP14" i="10" s="1"/>
  <c r="BA14" i="10" s="1"/>
  <c r="O14" i="10"/>
  <c r="V14" i="10"/>
  <c r="U17" i="10"/>
  <c r="N17" i="10"/>
  <c r="AC17" i="10"/>
  <c r="AO17" i="10" s="1"/>
  <c r="AZ17" i="10" s="1"/>
  <c r="W19" i="10"/>
  <c r="P19" i="10"/>
  <c r="AE19" i="10"/>
  <c r="AQ19" i="10" s="1"/>
  <c r="BB19" i="10" s="1"/>
  <c r="AD22" i="10"/>
  <c r="AP22" i="10" s="1"/>
  <c r="BA22" i="10" s="1"/>
  <c r="O22" i="10"/>
  <c r="V22" i="10"/>
  <c r="X200" i="9"/>
  <c r="E238" i="9"/>
  <c r="X238" i="9" s="1"/>
  <c r="H77" i="7"/>
  <c r="G81" i="7"/>
  <c r="F81" i="7"/>
  <c r="G109" i="7"/>
  <c r="I116" i="7"/>
  <c r="E149" i="7"/>
  <c r="I149" i="7" s="1"/>
  <c r="E114" i="12"/>
  <c r="R61" i="6"/>
  <c r="G77" i="6"/>
  <c r="S66" i="6"/>
  <c r="S58" i="6"/>
  <c r="G66" i="6"/>
  <c r="W58" i="6"/>
  <c r="G71" i="11"/>
  <c r="G72" i="11"/>
  <c r="I71" i="11"/>
  <c r="G75" i="5"/>
  <c r="C66" i="5"/>
  <c r="X57" i="5"/>
  <c r="K75" i="5"/>
  <c r="K84" i="5" s="1"/>
  <c r="B66" i="5"/>
  <c r="J66" i="5"/>
  <c r="AD57" i="5"/>
  <c r="H66" i="5"/>
  <c r="AB57" i="5"/>
  <c r="I93" i="11"/>
  <c r="G93" i="11"/>
  <c r="I84" i="11"/>
  <c r="G84" i="11"/>
  <c r="C86" i="11"/>
  <c r="G87" i="11" s="1"/>
  <c r="G69" i="11"/>
  <c r="I69" i="11"/>
  <c r="G70" i="11"/>
  <c r="I91" i="11"/>
  <c r="G83" i="11"/>
  <c r="I83" i="11"/>
  <c r="C85" i="11"/>
  <c r="I68" i="11"/>
  <c r="G68" i="11"/>
  <c r="C90" i="11"/>
  <c r="G91" i="11" s="1"/>
  <c r="I73" i="11"/>
  <c r="G73" i="11"/>
  <c r="I89" i="11"/>
  <c r="I87" i="11"/>
  <c r="I82" i="11"/>
  <c r="G82" i="11"/>
  <c r="I92" i="11"/>
  <c r="G92" i="11"/>
  <c r="S61" i="6"/>
  <c r="H69" i="6"/>
  <c r="Q69" i="6"/>
  <c r="F77" i="6"/>
  <c r="D74" i="6"/>
  <c r="T66" i="6"/>
  <c r="U66" i="6"/>
  <c r="E74" i="6"/>
  <c r="E81" i="6" s="1"/>
  <c r="B66" i="6"/>
  <c r="R66" i="6" s="1"/>
  <c r="R58" i="6"/>
  <c r="Y66" i="6"/>
  <c r="I74" i="6"/>
  <c r="F66" i="6"/>
  <c r="V58" i="6"/>
  <c r="H74" i="6"/>
  <c r="X66" i="6"/>
  <c r="E235" i="9"/>
  <c r="X235" i="9" s="1"/>
  <c r="X197" i="9"/>
  <c r="D196" i="9"/>
  <c r="K158" i="9"/>
  <c r="H203" i="9"/>
  <c r="T165" i="9"/>
  <c r="N165" i="9"/>
  <c r="T166" i="9"/>
  <c r="J235" i="9"/>
  <c r="C253" i="9"/>
  <c r="V235" i="9"/>
  <c r="C193" i="9"/>
  <c r="P155" i="9"/>
  <c r="C173" i="9"/>
  <c r="P156" i="9"/>
  <c r="R157" i="9"/>
  <c r="F195" i="9"/>
  <c r="D175" i="9"/>
  <c r="R158" i="9"/>
  <c r="Y157" i="9"/>
  <c r="L157" i="9"/>
  <c r="X160" i="9"/>
  <c r="E198" i="9"/>
  <c r="V155" i="9"/>
  <c r="W158" i="9"/>
  <c r="W230" i="9"/>
  <c r="K193" i="9"/>
  <c r="D231" i="9"/>
  <c r="O197" i="9"/>
  <c r="U197" i="9"/>
  <c r="I235" i="9"/>
  <c r="W193" i="9"/>
  <c r="P236" i="9"/>
  <c r="D200" i="9"/>
  <c r="K162" i="9"/>
  <c r="W162" i="9"/>
  <c r="C183" i="9"/>
  <c r="J165" i="9"/>
  <c r="V165" i="9"/>
  <c r="C203" i="9"/>
  <c r="D204" i="9"/>
  <c r="K166" i="9"/>
  <c r="W166" i="9"/>
  <c r="U168" i="9"/>
  <c r="I205" i="9"/>
  <c r="U167" i="9"/>
  <c r="O167" i="9"/>
  <c r="F234" i="9"/>
  <c r="D214" i="9"/>
  <c r="Y196" i="9"/>
  <c r="L196" i="9"/>
  <c r="R196" i="9"/>
  <c r="Y166" i="9"/>
  <c r="F204" i="9"/>
  <c r="R166" i="9"/>
  <c r="D184" i="9"/>
  <c r="L166" i="9"/>
  <c r="Z202" i="9"/>
  <c r="G240" i="9"/>
  <c r="M202" i="9"/>
  <c r="Z206" i="9"/>
  <c r="M206" i="9"/>
  <c r="G244" i="9"/>
  <c r="S206" i="9"/>
  <c r="X205" i="9"/>
  <c r="E243" i="9"/>
  <c r="X243" i="9" s="1"/>
  <c r="D244" i="9"/>
  <c r="W206" i="9"/>
  <c r="K206" i="9"/>
  <c r="P162" i="9"/>
  <c r="C199" i="9"/>
  <c r="Q165" i="9"/>
  <c r="D202" i="9"/>
  <c r="Q164" i="9"/>
  <c r="Y162" i="9"/>
  <c r="F200" i="9"/>
  <c r="D180" i="9"/>
  <c r="R162" i="9"/>
  <c r="M158" i="9"/>
  <c r="G196" i="9"/>
  <c r="V154" i="9"/>
  <c r="V161" i="9"/>
  <c r="C179" i="9"/>
  <c r="F205" i="9"/>
  <c r="D185" i="9"/>
  <c r="L167" i="9"/>
  <c r="Z199" i="9"/>
  <c r="G237" i="9"/>
  <c r="G233" i="9"/>
  <c r="H196" i="9"/>
  <c r="T158" i="9"/>
  <c r="X201" i="9"/>
  <c r="E239" i="9"/>
  <c r="X239" i="9" s="1"/>
  <c r="H192" i="9"/>
  <c r="AA154" i="9"/>
  <c r="N154" i="9"/>
  <c r="AA168" i="9"/>
  <c r="H206" i="9"/>
  <c r="E186" i="9"/>
  <c r="T168" i="9"/>
  <c r="N168" i="9"/>
  <c r="E237" i="9"/>
  <c r="X237" i="9" s="1"/>
  <c r="X199" i="9"/>
  <c r="G239" i="9"/>
  <c r="I198" i="9"/>
  <c r="U199" i="9" s="1"/>
  <c r="O160" i="9"/>
  <c r="O164" i="9"/>
  <c r="I202" i="9"/>
  <c r="S166" i="9"/>
  <c r="G204" i="9"/>
  <c r="S205" i="9" s="1"/>
  <c r="M166" i="9"/>
  <c r="E206" i="9"/>
  <c r="X168" i="9"/>
  <c r="U193" i="9"/>
  <c r="I231" i="9"/>
  <c r="Z203" i="9"/>
  <c r="M203" i="9"/>
  <c r="S203" i="9"/>
  <c r="G241" i="9"/>
  <c r="H236" i="9"/>
  <c r="AA198" i="9"/>
  <c r="E216" i="9"/>
  <c r="N198" i="9"/>
  <c r="T199" i="9"/>
  <c r="U196" i="9"/>
  <c r="I233" i="9"/>
  <c r="U195" i="9"/>
  <c r="U200" i="9"/>
  <c r="I237" i="9"/>
  <c r="O199" i="9"/>
  <c r="E241" i="9"/>
  <c r="X241" i="9" s="1"/>
  <c r="X203" i="9"/>
  <c r="W159" i="9"/>
  <c r="D197" i="9"/>
  <c r="Y161" i="9"/>
  <c r="F199" i="9"/>
  <c r="L161" i="9"/>
  <c r="M162" i="9"/>
  <c r="G200" i="9"/>
  <c r="S201" i="9" s="1"/>
  <c r="W163" i="9"/>
  <c r="K163" i="9"/>
  <c r="N163" i="9"/>
  <c r="E181" i="9"/>
  <c r="H201" i="9"/>
  <c r="AA163" i="9"/>
  <c r="E202" i="9"/>
  <c r="X164" i="9"/>
  <c r="Y165" i="9"/>
  <c r="F203" i="9"/>
  <c r="L165" i="9"/>
  <c r="H205" i="9"/>
  <c r="AA167" i="9"/>
  <c r="N167" i="9"/>
  <c r="E185" i="9"/>
  <c r="D179" i="9"/>
  <c r="R161" i="9"/>
  <c r="Z162" i="9"/>
  <c r="Z158" i="9"/>
  <c r="S158" i="9"/>
  <c r="O195" i="9"/>
  <c r="Z205" i="9"/>
  <c r="C210" i="9"/>
  <c r="O193" i="9"/>
  <c r="J240" i="9"/>
  <c r="V240" i="9"/>
  <c r="G193" i="9"/>
  <c r="S195" i="9" s="1"/>
  <c r="S155" i="9"/>
  <c r="S162" i="9"/>
  <c r="U163" i="9"/>
  <c r="O163" i="9"/>
  <c r="I201" i="9"/>
  <c r="D194" i="9"/>
  <c r="Q156" i="9"/>
  <c r="E242" i="9"/>
  <c r="X242" i="9" s="1"/>
  <c r="X204" i="9"/>
  <c r="V206" i="9"/>
  <c r="C244" i="9"/>
  <c r="J206" i="9"/>
  <c r="Q161" i="9"/>
  <c r="D198" i="9"/>
  <c r="I241" i="9"/>
  <c r="O203" i="9"/>
  <c r="T203" i="9"/>
  <c r="H240" i="9"/>
  <c r="N202" i="9"/>
  <c r="AA202" i="9"/>
  <c r="E220" i="9"/>
  <c r="I230" i="9"/>
  <c r="O230" i="9" s="1"/>
  <c r="O192" i="9"/>
  <c r="G235" i="9"/>
  <c r="S197" i="9"/>
  <c r="L192" i="9"/>
  <c r="F230" i="9"/>
  <c r="R193" i="9"/>
  <c r="T155" i="9"/>
  <c r="H193" i="9"/>
  <c r="P158" i="9"/>
  <c r="C176" i="9"/>
  <c r="C196" i="9"/>
  <c r="H235" i="9"/>
  <c r="N197" i="9"/>
  <c r="C180" i="9"/>
  <c r="C200" i="9"/>
  <c r="P166" i="9"/>
  <c r="C184" i="9"/>
  <c r="C204" i="9"/>
  <c r="K167" i="9"/>
  <c r="W167" i="9"/>
  <c r="D205" i="9"/>
  <c r="Q206" i="9" s="1"/>
  <c r="I206" i="9"/>
  <c r="O168" i="9"/>
  <c r="M154" i="9"/>
  <c r="Z154" i="9"/>
  <c r="G192" i="9"/>
  <c r="C106" i="7"/>
  <c r="H73" i="7"/>
  <c r="E147" i="7"/>
  <c r="E130" i="7"/>
  <c r="E98" i="7"/>
  <c r="E115" i="7"/>
  <c r="F72" i="7"/>
  <c r="C105" i="7"/>
  <c r="H72" i="7"/>
  <c r="C88" i="7"/>
  <c r="C89" i="7"/>
  <c r="I82" i="7"/>
  <c r="E161" i="7"/>
  <c r="I145" i="7"/>
  <c r="H116" i="7"/>
  <c r="C149" i="7"/>
  <c r="C97" i="7"/>
  <c r="C114" i="7"/>
  <c r="E94" i="7"/>
  <c r="E111" i="7"/>
  <c r="C123" i="7"/>
  <c r="H107" i="7"/>
  <c r="C140" i="7"/>
  <c r="E159" i="7"/>
  <c r="I143" i="7"/>
  <c r="H108" i="7"/>
  <c r="C141" i="7"/>
  <c r="C92" i="7"/>
  <c r="C109" i="7"/>
  <c r="H76" i="7"/>
  <c r="F73" i="7"/>
  <c r="E123" i="7"/>
  <c r="E140" i="7"/>
  <c r="C124" i="7"/>
  <c r="I114" i="7"/>
  <c r="F108" i="7"/>
  <c r="I107" i="7"/>
  <c r="E96" i="7"/>
  <c r="E113" i="7"/>
  <c r="C145" i="7"/>
  <c r="H112" i="7"/>
  <c r="F77" i="7"/>
  <c r="C110" i="7"/>
  <c r="C93" i="7"/>
  <c r="C96" i="7"/>
  <c r="C113" i="7"/>
  <c r="H80" i="7"/>
  <c r="C127" i="7"/>
  <c r="C144" i="7"/>
  <c r="C131" i="7"/>
  <c r="F115" i="7"/>
  <c r="C148" i="7"/>
  <c r="I109" i="7"/>
  <c r="E142" i="7"/>
  <c r="E125" i="7"/>
  <c r="Y57" i="5"/>
  <c r="D66" i="5"/>
  <c r="Z57" i="5"/>
  <c r="F66" i="5"/>
  <c r="I66" i="5"/>
  <c r="AC57" i="5"/>
  <c r="G794" i="2"/>
  <c r="G798" i="2"/>
  <c r="G802" i="2"/>
  <c r="G810" i="2"/>
  <c r="G814" i="2"/>
  <c r="E816" i="2"/>
  <c r="G818" i="2"/>
  <c r="E820" i="2"/>
  <c r="G822" i="2"/>
  <c r="G826" i="2"/>
  <c r="E828" i="2"/>
  <c r="G830" i="2"/>
  <c r="E832" i="2"/>
  <c r="E840" i="2"/>
  <c r="G842" i="2"/>
  <c r="BA129" i="12" l="1"/>
  <c r="BA125" i="12"/>
  <c r="BA133" i="12"/>
  <c r="BY130" i="12"/>
  <c r="CK77" i="12"/>
  <c r="CK130" i="12" s="1"/>
  <c r="BO145" i="12"/>
  <c r="CA92" i="12"/>
  <c r="BO141" i="12"/>
  <c r="CA88" i="12"/>
  <c r="BY80" i="12"/>
  <c r="BM133" i="12"/>
  <c r="BL141" i="12"/>
  <c r="BX88" i="12"/>
  <c r="BN142" i="12"/>
  <c r="BZ89" i="12"/>
  <c r="BL145" i="12"/>
  <c r="BX92" i="12"/>
  <c r="BN139" i="12"/>
  <c r="BZ86" i="12"/>
  <c r="BN141" i="12"/>
  <c r="BZ88" i="12"/>
  <c r="BN145" i="12"/>
  <c r="BZ92" i="12"/>
  <c r="BL144" i="12"/>
  <c r="BX91" i="12"/>
  <c r="BN143" i="12"/>
  <c r="BZ90" i="12"/>
  <c r="BY78" i="12"/>
  <c r="BM131" i="12"/>
  <c r="BL142" i="12"/>
  <c r="BX89" i="12"/>
  <c r="BL143" i="12"/>
  <c r="BX90" i="12"/>
  <c r="BY126" i="12"/>
  <c r="CK73" i="12"/>
  <c r="CK126" i="12" s="1"/>
  <c r="BL139" i="12"/>
  <c r="BX86" i="12"/>
  <c r="BM143" i="12"/>
  <c r="BY90" i="12"/>
  <c r="BY75" i="12"/>
  <c r="BM128" i="12"/>
  <c r="BN140" i="12"/>
  <c r="BZ87" i="12"/>
  <c r="BL140" i="12"/>
  <c r="BX87" i="12"/>
  <c r="BM141" i="12"/>
  <c r="BY88" i="12"/>
  <c r="BY81" i="12"/>
  <c r="BM134" i="12"/>
  <c r="BY123" i="12"/>
  <c r="CK70" i="12"/>
  <c r="CK123" i="12" s="1"/>
  <c r="BY74" i="12"/>
  <c r="BM127" i="12"/>
  <c r="BO144" i="12"/>
  <c r="CA91" i="12"/>
  <c r="BO143" i="12"/>
  <c r="CA90" i="12"/>
  <c r="BY124" i="12"/>
  <c r="CK71" i="12"/>
  <c r="CK124" i="12" s="1"/>
  <c r="BM142" i="12"/>
  <c r="BY89" i="12"/>
  <c r="BM140" i="12"/>
  <c r="BY87" i="12"/>
  <c r="BA127" i="12"/>
  <c r="BO140" i="12"/>
  <c r="CA87" i="12"/>
  <c r="BN144" i="12"/>
  <c r="BZ91" i="12"/>
  <c r="BO142" i="12"/>
  <c r="CA89" i="12"/>
  <c r="CK79" i="12"/>
  <c r="CK132" i="12" s="1"/>
  <c r="BY132" i="12"/>
  <c r="BM144" i="12"/>
  <c r="BY91" i="12"/>
  <c r="BM145" i="12"/>
  <c r="BY92" i="12"/>
  <c r="BY72" i="12"/>
  <c r="BM125" i="12"/>
  <c r="BY76" i="12"/>
  <c r="BM129" i="12"/>
  <c r="AZ5" i="10"/>
  <c r="AW5" i="10" s="1"/>
  <c r="BK22" i="10"/>
  <c r="BD22" i="10"/>
  <c r="AW22" i="10"/>
  <c r="AY18" i="10"/>
  <c r="BM18" i="10"/>
  <c r="BF18" i="10"/>
  <c r="AW14" i="10"/>
  <c r="BK14" i="10"/>
  <c r="BD14" i="10"/>
  <c r="BD11" i="10"/>
  <c r="BK11" i="10"/>
  <c r="AW11" i="10"/>
  <c r="BK8" i="10"/>
  <c r="BD8" i="10"/>
  <c r="AW8" i="10"/>
  <c r="AY7" i="10"/>
  <c r="BF7" i="10"/>
  <c r="BM7" i="10"/>
  <c r="BK15" i="10"/>
  <c r="BD15" i="10"/>
  <c r="AW15" i="10"/>
  <c r="BK6" i="10"/>
  <c r="BD6" i="10"/>
  <c r="AW6" i="10"/>
  <c r="BL12" i="10"/>
  <c r="BE12" i="10"/>
  <c r="AX12" i="10"/>
  <c r="AW16" i="10"/>
  <c r="BK16" i="10"/>
  <c r="BD16" i="10"/>
  <c r="BE13" i="10"/>
  <c r="AX13" i="10"/>
  <c r="BL13" i="10"/>
  <c r="AX18" i="10"/>
  <c r="BE18" i="10"/>
  <c r="BL18" i="10"/>
  <c r="AY10" i="10"/>
  <c r="BM10" i="10"/>
  <c r="BF10" i="10"/>
  <c r="AX22" i="10"/>
  <c r="BL22" i="10"/>
  <c r="BE22" i="10"/>
  <c r="BF20" i="10"/>
  <c r="BM20" i="10"/>
  <c r="AY20" i="10"/>
  <c r="AY19" i="10"/>
  <c r="BM19" i="10"/>
  <c r="BF19" i="10"/>
  <c r="AX14" i="10"/>
  <c r="BL14" i="10"/>
  <c r="BE14" i="10"/>
  <c r="BD18" i="10"/>
  <c r="BK18" i="10"/>
  <c r="AW18" i="10"/>
  <c r="BF12" i="10"/>
  <c r="BM12" i="10"/>
  <c r="AY12" i="10"/>
  <c r="AY21" i="10"/>
  <c r="BF21" i="10"/>
  <c r="BM21" i="10"/>
  <c r="BD21" i="10"/>
  <c r="BK21" i="10"/>
  <c r="AW21" i="10"/>
  <c r="BL19" i="10"/>
  <c r="BE19" i="10"/>
  <c r="AX19" i="10"/>
  <c r="BD5" i="10"/>
  <c r="BK5" i="10"/>
  <c r="AY13" i="10"/>
  <c r="BF13" i="10"/>
  <c r="BM13" i="10"/>
  <c r="AX10" i="10"/>
  <c r="BE10" i="10"/>
  <c r="BL10" i="10"/>
  <c r="BL6" i="10"/>
  <c r="AX6" i="10"/>
  <c r="BE6" i="10"/>
  <c r="BF6" i="10"/>
  <c r="BM6" i="10"/>
  <c r="AY6" i="10"/>
  <c r="BL20" i="10"/>
  <c r="BE20" i="10"/>
  <c r="AX20" i="10"/>
  <c r="AY17" i="10"/>
  <c r="BM17" i="10"/>
  <c r="BF17" i="10"/>
  <c r="BE5" i="10"/>
  <c r="BL5" i="10"/>
  <c r="AX5" i="10"/>
  <c r="AX8" i="10"/>
  <c r="BE8" i="10"/>
  <c r="BL8" i="10"/>
  <c r="BK7" i="10"/>
  <c r="BD7" i="10"/>
  <c r="AW7" i="10"/>
  <c r="BE15" i="10"/>
  <c r="BL15" i="10"/>
  <c r="AX15" i="10"/>
  <c r="AX7" i="10"/>
  <c r="BE7" i="10"/>
  <c r="BL7" i="10"/>
  <c r="BE17" i="10"/>
  <c r="BL17" i="10"/>
  <c r="AX17" i="10"/>
  <c r="AY9" i="10"/>
  <c r="BM9" i="10"/>
  <c r="BF9" i="10"/>
  <c r="BD12" i="10"/>
  <c r="BK12" i="10"/>
  <c r="AW12" i="10"/>
  <c r="BK17" i="10"/>
  <c r="AW17" i="10"/>
  <c r="BD17" i="10"/>
  <c r="AW19" i="10"/>
  <c r="BK19" i="10"/>
  <c r="BD19" i="10"/>
  <c r="AW10" i="10"/>
  <c r="BD10" i="10"/>
  <c r="BK10" i="10"/>
  <c r="AX21" i="10"/>
  <c r="BL21" i="10"/>
  <c r="BE21" i="10"/>
  <c r="BF14" i="10"/>
  <c r="AY14" i="10"/>
  <c r="BM14" i="10"/>
  <c r="BM16" i="10"/>
  <c r="BF16" i="10"/>
  <c r="AY16" i="10"/>
  <c r="BD20" i="10"/>
  <c r="BK20" i="10"/>
  <c r="AW20" i="10"/>
  <c r="BF15" i="10"/>
  <c r="BM15" i="10"/>
  <c r="AY15" i="10"/>
  <c r="BM11" i="10"/>
  <c r="AY11" i="10"/>
  <c r="BF11" i="10"/>
  <c r="BL11" i="10"/>
  <c r="BE11" i="10"/>
  <c r="AX11" i="10"/>
  <c r="AW9" i="10"/>
  <c r="BK9" i="10"/>
  <c r="BD9" i="10"/>
  <c r="AY5" i="10"/>
  <c r="BF5" i="10"/>
  <c r="BM5" i="10"/>
  <c r="BM22" i="10"/>
  <c r="AY22" i="10"/>
  <c r="BF22" i="10"/>
  <c r="AY8" i="10"/>
  <c r="BM8" i="10"/>
  <c r="BF8" i="10"/>
  <c r="BE16" i="10"/>
  <c r="BL16" i="10"/>
  <c r="AX16" i="10"/>
  <c r="BE9" i="10"/>
  <c r="BL9" i="10"/>
  <c r="AX9" i="10"/>
  <c r="BM86" i="12"/>
  <c r="BA139" i="12"/>
  <c r="BO86" i="12"/>
  <c r="BC139" i="12"/>
  <c r="C116" i="11"/>
  <c r="C117" i="11" s="1"/>
  <c r="C132" i="11"/>
  <c r="I99" i="11"/>
  <c r="C100" i="11"/>
  <c r="G100" i="11" s="1"/>
  <c r="G88" i="11"/>
  <c r="G99" i="11"/>
  <c r="I88" i="11"/>
  <c r="X74" i="6"/>
  <c r="H81" i="6"/>
  <c r="R77" i="6"/>
  <c r="G84" i="6"/>
  <c r="T74" i="6"/>
  <c r="D81" i="6"/>
  <c r="U81" i="6"/>
  <c r="E89" i="6"/>
  <c r="Y74" i="6"/>
  <c r="I81" i="6"/>
  <c r="Q77" i="6"/>
  <c r="F84" i="6"/>
  <c r="S81" i="6"/>
  <c r="C89" i="6"/>
  <c r="K89" i="5"/>
  <c r="AE84" i="5"/>
  <c r="AA75" i="5"/>
  <c r="G84" i="5"/>
  <c r="AU8" i="10"/>
  <c r="AN8" i="10"/>
  <c r="AM15" i="10"/>
  <c r="AT15" i="10"/>
  <c r="AL22" i="10"/>
  <c r="AS22" i="10"/>
  <c r="AS16" i="10"/>
  <c r="AL16" i="10"/>
  <c r="AN12" i="10"/>
  <c r="AU12" i="10"/>
  <c r="AN11" i="10"/>
  <c r="AU11" i="10"/>
  <c r="AM20" i="10"/>
  <c r="AT20" i="10"/>
  <c r="AL12" i="10"/>
  <c r="AS12" i="10"/>
  <c r="AN18" i="10"/>
  <c r="AU18" i="10"/>
  <c r="AL6" i="10"/>
  <c r="AS6" i="10"/>
  <c r="AN17" i="10"/>
  <c r="AU17" i="10"/>
  <c r="AM5" i="10"/>
  <c r="AT5" i="10"/>
  <c r="AM10" i="10"/>
  <c r="AT10" i="10"/>
  <c r="AU7" i="10"/>
  <c r="AN7" i="10"/>
  <c r="AM19" i="10"/>
  <c r="AT19" i="10"/>
  <c r="AL10" i="10"/>
  <c r="AS10" i="10"/>
  <c r="AU14" i="10"/>
  <c r="AN14" i="10"/>
  <c r="AU16" i="10"/>
  <c r="AN16" i="10"/>
  <c r="AS11" i="10"/>
  <c r="AL11" i="10"/>
  <c r="AT14" i="10"/>
  <c r="AM14" i="10"/>
  <c r="AS9" i="10"/>
  <c r="AL9" i="10"/>
  <c r="AN5" i="10"/>
  <c r="AU5" i="10"/>
  <c r="AT16" i="10"/>
  <c r="AM16" i="10"/>
  <c r="AT9" i="10"/>
  <c r="AM9" i="10"/>
  <c r="AS21" i="10"/>
  <c r="AL21" i="10"/>
  <c r="AT18" i="10"/>
  <c r="AM18" i="10"/>
  <c r="AN21" i="10"/>
  <c r="AU21" i="10"/>
  <c r="AT7" i="10"/>
  <c r="AM7" i="10"/>
  <c r="AU13" i="10"/>
  <c r="AN13" i="10"/>
  <c r="AN10" i="10"/>
  <c r="AU10" i="10"/>
  <c r="AU15" i="10"/>
  <c r="AN15" i="10"/>
  <c r="AL14" i="10"/>
  <c r="AS14" i="10"/>
  <c r="AM22" i="10"/>
  <c r="AT22" i="10"/>
  <c r="AN20" i="10"/>
  <c r="AU20" i="10"/>
  <c r="AS15" i="10"/>
  <c r="AL15" i="10"/>
  <c r="AT12" i="10"/>
  <c r="AM12" i="10"/>
  <c r="AM13" i="10"/>
  <c r="AT13" i="10"/>
  <c r="AL5" i="10"/>
  <c r="AS5" i="10"/>
  <c r="AN19" i="10"/>
  <c r="AU19" i="10"/>
  <c r="AS18" i="10"/>
  <c r="AL18" i="10"/>
  <c r="AM17" i="10"/>
  <c r="AT17" i="10"/>
  <c r="AS8" i="10"/>
  <c r="AL8" i="10"/>
  <c r="AT6" i="10"/>
  <c r="AM6" i="10"/>
  <c r="AN9" i="10"/>
  <c r="AU9" i="10"/>
  <c r="AU6" i="10"/>
  <c r="AN6" i="10"/>
  <c r="Z13" i="10"/>
  <c r="AO13" i="10"/>
  <c r="AZ13" i="10" s="1"/>
  <c r="AM11" i="10"/>
  <c r="AT11" i="10"/>
  <c r="AN22" i="10"/>
  <c r="AU22" i="10"/>
  <c r="AM8" i="10"/>
  <c r="AT8" i="10"/>
  <c r="AL7" i="10"/>
  <c r="AS7" i="10"/>
  <c r="AS17" i="10"/>
  <c r="AL17" i="10"/>
  <c r="AS19" i="10"/>
  <c r="AL19" i="10"/>
  <c r="AM21" i="10"/>
  <c r="AT21" i="10"/>
  <c r="AL20" i="10"/>
  <c r="AS20" i="10"/>
  <c r="AI19" i="10"/>
  <c r="AB19" i="10"/>
  <c r="AG9" i="10"/>
  <c r="Z9" i="10"/>
  <c r="AI5" i="10"/>
  <c r="AB5" i="10"/>
  <c r="AI12" i="10"/>
  <c r="AB12" i="10"/>
  <c r="AI22" i="10"/>
  <c r="AB22" i="10"/>
  <c r="AI21" i="10"/>
  <c r="AB21" i="10"/>
  <c r="AG21" i="10"/>
  <c r="Z21" i="10"/>
  <c r="AI8" i="10"/>
  <c r="AB8" i="10"/>
  <c r="AH16" i="10"/>
  <c r="AA16" i="10"/>
  <c r="AH9" i="10"/>
  <c r="AA9" i="10"/>
  <c r="AI11" i="10"/>
  <c r="AB11" i="10"/>
  <c r="AH6" i="10"/>
  <c r="AA6" i="10"/>
  <c r="V232" i="9"/>
  <c r="C250" i="9"/>
  <c r="J232" i="9"/>
  <c r="AH15" i="10"/>
  <c r="AA15" i="10"/>
  <c r="Y193" i="9"/>
  <c r="F231" i="9"/>
  <c r="D211" i="9"/>
  <c r="L193" i="9"/>
  <c r="AB9" i="10"/>
  <c r="AI9" i="10"/>
  <c r="AI6" i="10"/>
  <c r="AB6" i="10"/>
  <c r="AG5" i="10"/>
  <c r="Z5" i="10"/>
  <c r="AH18" i="10"/>
  <c r="AA18" i="10"/>
  <c r="AG13" i="10"/>
  <c r="AG22" i="10"/>
  <c r="Z22" i="10"/>
  <c r="AH11" i="10"/>
  <c r="AA11" i="10"/>
  <c r="AH20" i="10"/>
  <c r="AA20" i="10"/>
  <c r="AG12" i="10"/>
  <c r="Z12" i="10"/>
  <c r="AH7" i="10"/>
  <c r="AA7" i="10"/>
  <c r="AI17" i="10"/>
  <c r="AB17" i="10"/>
  <c r="AI13" i="10"/>
  <c r="AB13" i="10"/>
  <c r="AH17" i="10"/>
  <c r="AA17" i="10"/>
  <c r="AI10" i="10"/>
  <c r="AB10" i="10"/>
  <c r="AI18" i="10"/>
  <c r="AB18" i="10"/>
  <c r="AI15" i="10"/>
  <c r="AB15" i="10"/>
  <c r="AH10" i="10"/>
  <c r="AA10" i="10"/>
  <c r="AH5" i="10"/>
  <c r="AA5" i="10"/>
  <c r="AH8" i="10"/>
  <c r="AA8" i="10"/>
  <c r="AG14" i="10"/>
  <c r="Z14" i="10"/>
  <c r="AG7" i="10"/>
  <c r="Z7" i="10"/>
  <c r="AH14" i="10"/>
  <c r="AA14" i="10"/>
  <c r="AG18" i="10"/>
  <c r="Z18" i="10"/>
  <c r="AH19" i="10"/>
  <c r="AA19" i="10"/>
  <c r="AH22" i="10"/>
  <c r="AA22" i="10"/>
  <c r="AG17" i="10"/>
  <c r="Z17" i="10"/>
  <c r="AG19" i="10"/>
  <c r="Z19" i="10"/>
  <c r="AG11" i="10"/>
  <c r="Z11" i="10"/>
  <c r="AI20" i="10"/>
  <c r="AB20" i="10"/>
  <c r="AG10" i="10"/>
  <c r="Z10" i="10"/>
  <c r="AH21" i="10"/>
  <c r="AA21" i="10"/>
  <c r="AI14" i="10"/>
  <c r="AB14" i="10"/>
  <c r="G236" i="9"/>
  <c r="M198" i="9"/>
  <c r="S199" i="9"/>
  <c r="Z198" i="9"/>
  <c r="S198" i="9"/>
  <c r="AG8" i="10"/>
  <c r="Z8" i="10"/>
  <c r="AI7" i="10"/>
  <c r="AB7" i="10"/>
  <c r="AG15" i="10"/>
  <c r="Z15" i="10"/>
  <c r="AI16" i="10"/>
  <c r="AB16" i="10"/>
  <c r="AG6" i="10"/>
  <c r="Z6" i="10"/>
  <c r="AH12" i="10"/>
  <c r="AA12" i="10"/>
  <c r="AG20" i="10"/>
  <c r="Z20" i="10"/>
  <c r="AG16" i="10"/>
  <c r="Z16" i="10"/>
  <c r="AH13" i="10"/>
  <c r="AA13" i="10"/>
  <c r="E165" i="7"/>
  <c r="W66" i="6"/>
  <c r="G74" i="6"/>
  <c r="B75" i="5"/>
  <c r="H75" i="5"/>
  <c r="AB66" i="5"/>
  <c r="W66" i="5"/>
  <c r="J75" i="5"/>
  <c r="J84" i="5" s="1"/>
  <c r="AD66" i="5"/>
  <c r="AE75" i="5"/>
  <c r="C75" i="5"/>
  <c r="C84" i="5" s="1"/>
  <c r="X66" i="5"/>
  <c r="I85" i="11"/>
  <c r="G85" i="11"/>
  <c r="G86" i="11"/>
  <c r="I86" i="11"/>
  <c r="G90" i="11"/>
  <c r="I90" i="11"/>
  <c r="V66" i="6"/>
  <c r="F74" i="6"/>
  <c r="U74" i="6"/>
  <c r="H77" i="6"/>
  <c r="S69" i="6"/>
  <c r="B74" i="6"/>
  <c r="N235" i="9"/>
  <c r="AA235" i="9"/>
  <c r="E253" i="9"/>
  <c r="H231" i="9"/>
  <c r="N193" i="9"/>
  <c r="T195" i="9"/>
  <c r="T193" i="9"/>
  <c r="AA193" i="9"/>
  <c r="E211" i="9"/>
  <c r="C238" i="9"/>
  <c r="C218" i="9"/>
  <c r="P200" i="9"/>
  <c r="J200" i="9"/>
  <c r="P201" i="9"/>
  <c r="V200" i="9"/>
  <c r="C234" i="9"/>
  <c r="C214" i="9"/>
  <c r="P196" i="9"/>
  <c r="P197" i="9"/>
  <c r="V196" i="9"/>
  <c r="J196" i="9"/>
  <c r="F241" i="9"/>
  <c r="Y203" i="9"/>
  <c r="L203" i="9"/>
  <c r="D221" i="9"/>
  <c r="R203" i="9"/>
  <c r="D235" i="9"/>
  <c r="K197" i="9"/>
  <c r="W197" i="9"/>
  <c r="Q197" i="9"/>
  <c r="Z241" i="9"/>
  <c r="M241" i="9"/>
  <c r="S241" i="9"/>
  <c r="O231" i="9"/>
  <c r="U231" i="9"/>
  <c r="W244" i="9"/>
  <c r="K244" i="9"/>
  <c r="M244" i="9"/>
  <c r="Z244" i="9"/>
  <c r="S244" i="9"/>
  <c r="M240" i="9"/>
  <c r="Z240" i="9"/>
  <c r="S240" i="9"/>
  <c r="O235" i="9"/>
  <c r="U235" i="9"/>
  <c r="E236" i="9"/>
  <c r="X236" i="9" s="1"/>
  <c r="X198" i="9"/>
  <c r="M192" i="9"/>
  <c r="G230" i="9"/>
  <c r="Z192" i="9"/>
  <c r="I244" i="9"/>
  <c r="O244" i="9" s="1"/>
  <c r="O206" i="9"/>
  <c r="U206" i="9"/>
  <c r="C242" i="9"/>
  <c r="C222" i="9"/>
  <c r="P204" i="9"/>
  <c r="P205" i="9"/>
  <c r="V204" i="9"/>
  <c r="J204" i="9"/>
  <c r="M235" i="9"/>
  <c r="S236" i="9"/>
  <c r="Z235" i="9"/>
  <c r="U202" i="9"/>
  <c r="O201" i="9"/>
  <c r="I239" i="9"/>
  <c r="U201" i="9"/>
  <c r="E219" i="9"/>
  <c r="H239" i="9"/>
  <c r="AA201" i="9"/>
  <c r="T201" i="9"/>
  <c r="N201" i="9"/>
  <c r="T202" i="9"/>
  <c r="D239" i="9"/>
  <c r="W201" i="9"/>
  <c r="K201" i="9"/>
  <c r="Q201" i="9"/>
  <c r="U234" i="9"/>
  <c r="U233" i="9"/>
  <c r="O233" i="9"/>
  <c r="G242" i="9"/>
  <c r="M204" i="9"/>
  <c r="S204" i="9"/>
  <c r="Z204" i="9"/>
  <c r="Z237" i="9"/>
  <c r="S237" i="9"/>
  <c r="M237" i="9"/>
  <c r="D223" i="9"/>
  <c r="L205" i="9"/>
  <c r="F243" i="9"/>
  <c r="Y205" i="9"/>
  <c r="R205" i="9"/>
  <c r="R206" i="9"/>
  <c r="G234" i="9"/>
  <c r="S235" i="9" s="1"/>
  <c r="M196" i="9"/>
  <c r="Z196" i="9"/>
  <c r="S196" i="9"/>
  <c r="W202" i="9"/>
  <c r="D240" i="9"/>
  <c r="Q203" i="9"/>
  <c r="K202" i="9"/>
  <c r="Q202" i="9"/>
  <c r="F242" i="9"/>
  <c r="Y204" i="9"/>
  <c r="L204" i="9"/>
  <c r="R204" i="9"/>
  <c r="D222" i="9"/>
  <c r="D238" i="9"/>
  <c r="W200" i="9"/>
  <c r="Q200" i="9"/>
  <c r="K200" i="9"/>
  <c r="D234" i="9"/>
  <c r="W196" i="9"/>
  <c r="K196" i="9"/>
  <c r="Q196" i="9"/>
  <c r="W205" i="9"/>
  <c r="D243" i="9"/>
  <c r="Q244" i="9" s="1"/>
  <c r="K205" i="9"/>
  <c r="Q205" i="9"/>
  <c r="L230" i="9"/>
  <c r="D248" i="9"/>
  <c r="R231" i="9"/>
  <c r="Y230" i="9"/>
  <c r="O241" i="9"/>
  <c r="U242" i="9"/>
  <c r="V244" i="9"/>
  <c r="C262" i="9"/>
  <c r="J244" i="9"/>
  <c r="P244" i="9"/>
  <c r="S193" i="9"/>
  <c r="G231" i="9"/>
  <c r="Z193" i="9"/>
  <c r="M193" i="9"/>
  <c r="H243" i="9"/>
  <c r="E223" i="9"/>
  <c r="AA205" i="9"/>
  <c r="N205" i="9"/>
  <c r="T205" i="9"/>
  <c r="Y199" i="9"/>
  <c r="F237" i="9"/>
  <c r="R199" i="9"/>
  <c r="L199" i="9"/>
  <c r="D217" i="9"/>
  <c r="O237" i="9"/>
  <c r="U238" i="9"/>
  <c r="U198" i="9"/>
  <c r="I236" i="9"/>
  <c r="O198" i="9"/>
  <c r="N206" i="9"/>
  <c r="E224" i="9"/>
  <c r="H244" i="9"/>
  <c r="AA206" i="9"/>
  <c r="T206" i="9"/>
  <c r="H230" i="9"/>
  <c r="N192" i="9"/>
  <c r="AA192" i="9"/>
  <c r="E210" i="9"/>
  <c r="H234" i="9"/>
  <c r="T235" i="9" s="1"/>
  <c r="E214" i="9"/>
  <c r="N196" i="9"/>
  <c r="T196" i="9"/>
  <c r="AA196" i="9"/>
  <c r="T197" i="9"/>
  <c r="D218" i="9"/>
  <c r="F238" i="9"/>
  <c r="Y200" i="9"/>
  <c r="L200" i="9"/>
  <c r="R200" i="9"/>
  <c r="R201" i="9"/>
  <c r="U205" i="9"/>
  <c r="O205" i="9"/>
  <c r="I243" i="9"/>
  <c r="D242" i="9"/>
  <c r="Q204" i="9"/>
  <c r="K204" i="9"/>
  <c r="W204" i="9"/>
  <c r="R195" i="9"/>
  <c r="F233" i="9"/>
  <c r="D213" i="9"/>
  <c r="L195" i="9"/>
  <c r="Y195" i="9"/>
  <c r="N240" i="9"/>
  <c r="AA240" i="9"/>
  <c r="E258" i="9"/>
  <c r="T240" i="9"/>
  <c r="W198" i="9"/>
  <c r="D236" i="9"/>
  <c r="K198" i="9"/>
  <c r="Q199" i="9"/>
  <c r="Q198" i="9"/>
  <c r="D232" i="9"/>
  <c r="Q194" i="9"/>
  <c r="W194" i="9"/>
  <c r="K194" i="9"/>
  <c r="E240" i="9"/>
  <c r="X240" i="9" s="1"/>
  <c r="X202" i="9"/>
  <c r="G238" i="9"/>
  <c r="S239" i="9" s="1"/>
  <c r="M200" i="9"/>
  <c r="S200" i="9"/>
  <c r="Z200" i="9"/>
  <c r="N236" i="9"/>
  <c r="AA236" i="9"/>
  <c r="T237" i="9"/>
  <c r="T236" i="9"/>
  <c r="E254" i="9"/>
  <c r="X206" i="9"/>
  <c r="E244" i="9"/>
  <c r="X244" i="9" s="1"/>
  <c r="I240" i="9"/>
  <c r="U241" i="9" s="1"/>
  <c r="O202" i="9"/>
  <c r="U203" i="9"/>
  <c r="M239" i="9"/>
  <c r="Z239" i="9"/>
  <c r="S233" i="9"/>
  <c r="M233" i="9"/>
  <c r="Z233" i="9"/>
  <c r="C217" i="9"/>
  <c r="J199" i="9"/>
  <c r="C237" i="9"/>
  <c r="V199" i="9"/>
  <c r="P199" i="9"/>
  <c r="D252" i="9"/>
  <c r="Y234" i="9"/>
  <c r="L234" i="9"/>
  <c r="R235" i="9"/>
  <c r="R234" i="9"/>
  <c r="V203" i="9"/>
  <c r="P203" i="9"/>
  <c r="C241" i="9"/>
  <c r="C221" i="9"/>
  <c r="J203" i="9"/>
  <c r="W231" i="9"/>
  <c r="Q231" i="9"/>
  <c r="K231" i="9"/>
  <c r="C231" i="9"/>
  <c r="J193" i="9"/>
  <c r="P193" i="9"/>
  <c r="V193" i="9"/>
  <c r="C211" i="9"/>
  <c r="P194" i="9"/>
  <c r="H241" i="9"/>
  <c r="N203" i="9"/>
  <c r="AA203" i="9"/>
  <c r="E221" i="9"/>
  <c r="T204" i="9"/>
  <c r="F145" i="7"/>
  <c r="C161" i="7"/>
  <c r="H145" i="7"/>
  <c r="C138" i="7"/>
  <c r="C121" i="7"/>
  <c r="H105" i="7"/>
  <c r="F105" i="7"/>
  <c r="C143" i="7"/>
  <c r="F144" i="7" s="1"/>
  <c r="H110" i="7"/>
  <c r="F110" i="7"/>
  <c r="C126" i="7"/>
  <c r="F111" i="7"/>
  <c r="C129" i="7"/>
  <c r="C146" i="7"/>
  <c r="F113" i="7"/>
  <c r="H113" i="7"/>
  <c r="I111" i="7"/>
  <c r="E144" i="7"/>
  <c r="G112" i="7"/>
  <c r="G111" i="7"/>
  <c r="E127" i="7"/>
  <c r="C165" i="7"/>
  <c r="F149" i="7"/>
  <c r="H149" i="7"/>
  <c r="I115" i="7"/>
  <c r="E148" i="7"/>
  <c r="G116" i="7"/>
  <c r="G115" i="7"/>
  <c r="E131" i="7"/>
  <c r="C147" i="7"/>
  <c r="F148" i="7" s="1"/>
  <c r="H114" i="7"/>
  <c r="F114" i="7"/>
  <c r="C130" i="7"/>
  <c r="G143" i="7"/>
  <c r="E158" i="7"/>
  <c r="I142" i="7"/>
  <c r="G142" i="7"/>
  <c r="I113" i="7"/>
  <c r="E129" i="7"/>
  <c r="E146" i="7"/>
  <c r="G113" i="7"/>
  <c r="C125" i="7"/>
  <c r="C142" i="7"/>
  <c r="F109" i="7"/>
  <c r="H109" i="7"/>
  <c r="E163" i="7"/>
  <c r="I147" i="7"/>
  <c r="G147" i="7"/>
  <c r="C164" i="7"/>
  <c r="H148" i="7"/>
  <c r="H144" i="7"/>
  <c r="C160" i="7"/>
  <c r="I140" i="7"/>
  <c r="E156" i="7"/>
  <c r="G141" i="7"/>
  <c r="C157" i="7"/>
  <c r="H141" i="7"/>
  <c r="F141" i="7"/>
  <c r="H140" i="7"/>
  <c r="C156" i="7"/>
  <c r="G114" i="7"/>
  <c r="F106" i="7"/>
  <c r="C139" i="7"/>
  <c r="H106" i="7"/>
  <c r="C122" i="7"/>
  <c r="F107" i="7"/>
  <c r="Y66" i="5"/>
  <c r="D75" i="5"/>
  <c r="D84" i="5" s="1"/>
  <c r="I75" i="5"/>
  <c r="AC66" i="5"/>
  <c r="Z66" i="5"/>
  <c r="F75" i="5"/>
  <c r="BY129" i="12" l="1"/>
  <c r="CK76" i="12"/>
  <c r="CK129" i="12" s="1"/>
  <c r="BY140" i="12"/>
  <c r="CK87" i="12"/>
  <c r="CK140" i="12" s="1"/>
  <c r="CK88" i="12"/>
  <c r="CK141" i="12" s="1"/>
  <c r="BY141" i="12"/>
  <c r="CJ89" i="12"/>
  <c r="CJ142" i="12" s="1"/>
  <c r="BX142" i="12"/>
  <c r="BZ142" i="12"/>
  <c r="CL89" i="12"/>
  <c r="CL142" i="12" s="1"/>
  <c r="BY125" i="12"/>
  <c r="CK72" i="12"/>
  <c r="CK125" i="12" s="1"/>
  <c r="CK89" i="12"/>
  <c r="CK142" i="12" s="1"/>
  <c r="BY142" i="12"/>
  <c r="BX140" i="12"/>
  <c r="CJ87" i="12"/>
  <c r="CJ140" i="12" s="1"/>
  <c r="CJ88" i="12"/>
  <c r="CJ141" i="12" s="1"/>
  <c r="BX141" i="12"/>
  <c r="BO139" i="12"/>
  <c r="CA86" i="12"/>
  <c r="CA140" i="12"/>
  <c r="CM87" i="12"/>
  <c r="CM140" i="12" s="1"/>
  <c r="CJ90" i="12"/>
  <c r="CJ143" i="12" s="1"/>
  <c r="BX143" i="12"/>
  <c r="BM139" i="12"/>
  <c r="BY86" i="12"/>
  <c r="BY144" i="12"/>
  <c r="CK91" i="12"/>
  <c r="CK144" i="12" s="1"/>
  <c r="BY133" i="12"/>
  <c r="CK80" i="12"/>
  <c r="CK133" i="12" s="1"/>
  <c r="CM90" i="12"/>
  <c r="CM143" i="12" s="1"/>
  <c r="CA143" i="12"/>
  <c r="BX144" i="12"/>
  <c r="CJ91" i="12"/>
  <c r="CJ144" i="12" s="1"/>
  <c r="CA144" i="12"/>
  <c r="CM91" i="12"/>
  <c r="CM144" i="12" s="1"/>
  <c r="CK90" i="12"/>
  <c r="CK143" i="12" s="1"/>
  <c r="BY143" i="12"/>
  <c r="BZ145" i="12"/>
  <c r="CL92" i="12"/>
  <c r="CL145" i="12" s="1"/>
  <c r="CA145" i="12"/>
  <c r="CM92" i="12"/>
  <c r="CM145" i="12" s="1"/>
  <c r="BZ139" i="12"/>
  <c r="CL86" i="12"/>
  <c r="CL139" i="12" s="1"/>
  <c r="BX145" i="12"/>
  <c r="CJ92" i="12"/>
  <c r="CJ145" i="12" s="1"/>
  <c r="CK75" i="12"/>
  <c r="CK128" i="12" s="1"/>
  <c r="BY128" i="12"/>
  <c r="CM89" i="12"/>
  <c r="CM142" i="12" s="1"/>
  <c r="CA142" i="12"/>
  <c r="BY134" i="12"/>
  <c r="CK81" i="12"/>
  <c r="CK134" i="12" s="1"/>
  <c r="CK92" i="12"/>
  <c r="CK145" i="12" s="1"/>
  <c r="BY145" i="12"/>
  <c r="CK78" i="12"/>
  <c r="CK131" i="12" s="1"/>
  <c r="BY131" i="12"/>
  <c r="BZ140" i="12"/>
  <c r="CL87" i="12"/>
  <c r="CL140" i="12" s="1"/>
  <c r="BZ143" i="12"/>
  <c r="CL90" i="12"/>
  <c r="CL143" i="12" s="1"/>
  <c r="CM88" i="12"/>
  <c r="CM141" i="12" s="1"/>
  <c r="CA141" i="12"/>
  <c r="BX139" i="12"/>
  <c r="CJ86" i="12"/>
  <c r="CJ139" i="12" s="1"/>
  <c r="BZ141" i="12"/>
  <c r="CL88" i="12"/>
  <c r="CL141" i="12" s="1"/>
  <c r="BZ144" i="12"/>
  <c r="CL91" i="12"/>
  <c r="CL144" i="12" s="1"/>
  <c r="CK74" i="12"/>
  <c r="CK127" i="12" s="1"/>
  <c r="BY127" i="12"/>
  <c r="BI9" i="10"/>
  <c r="BW9" i="10"/>
  <c r="BP9" i="10"/>
  <c r="BX15" i="10"/>
  <c r="BQ15" i="10"/>
  <c r="BJ15" i="10"/>
  <c r="BQ14" i="10"/>
  <c r="BJ14" i="10"/>
  <c r="BX14" i="10"/>
  <c r="BO12" i="10"/>
  <c r="BH12" i="10"/>
  <c r="BV12" i="10"/>
  <c r="BP7" i="10"/>
  <c r="BI7" i="10"/>
  <c r="BW7" i="10"/>
  <c r="BO7" i="10"/>
  <c r="BH7" i="10"/>
  <c r="BV7" i="10"/>
  <c r="BJ17" i="10"/>
  <c r="BX17" i="10"/>
  <c r="BQ17" i="10"/>
  <c r="BV21" i="10"/>
  <c r="BO21" i="10"/>
  <c r="BH21" i="10"/>
  <c r="BX10" i="10"/>
  <c r="BJ10" i="10"/>
  <c r="BQ10" i="10"/>
  <c r="BV6" i="10"/>
  <c r="BO6" i="10"/>
  <c r="BH6" i="10"/>
  <c r="BX8" i="10"/>
  <c r="BJ8" i="10"/>
  <c r="BQ8" i="10"/>
  <c r="BI17" i="10"/>
  <c r="BW17" i="10"/>
  <c r="BP17" i="10"/>
  <c r="BQ6" i="10"/>
  <c r="BJ6" i="10"/>
  <c r="BX6" i="10"/>
  <c r="BV9" i="10"/>
  <c r="BO9" i="10"/>
  <c r="BH9" i="10"/>
  <c r="BX16" i="10"/>
  <c r="BJ16" i="10"/>
  <c r="BQ16" i="10"/>
  <c r="BX19" i="10"/>
  <c r="BQ19" i="10"/>
  <c r="BJ19" i="10"/>
  <c r="BI8" i="10"/>
  <c r="BW8" i="10"/>
  <c r="BP8" i="10"/>
  <c r="BO5" i="10"/>
  <c r="BV5" i="10"/>
  <c r="BH5" i="10"/>
  <c r="BH18" i="10"/>
  <c r="BV18" i="10"/>
  <c r="BO18" i="10"/>
  <c r="BO16" i="10"/>
  <c r="BV16" i="10"/>
  <c r="BH16" i="10"/>
  <c r="BV8" i="10"/>
  <c r="BO8" i="10"/>
  <c r="BH8" i="10"/>
  <c r="BJ18" i="10"/>
  <c r="BX18" i="10"/>
  <c r="BQ18" i="10"/>
  <c r="AW13" i="10"/>
  <c r="BD13" i="10"/>
  <c r="BK13" i="10"/>
  <c r="BV10" i="10"/>
  <c r="BH10" i="10"/>
  <c r="BO10" i="10"/>
  <c r="BW19" i="10"/>
  <c r="BP19" i="10"/>
  <c r="BI19" i="10"/>
  <c r="BJ12" i="10"/>
  <c r="BX12" i="10"/>
  <c r="BQ12" i="10"/>
  <c r="BV14" i="10"/>
  <c r="BO14" i="10"/>
  <c r="BH14" i="10"/>
  <c r="BQ22" i="10"/>
  <c r="BJ22" i="10"/>
  <c r="BX22" i="10"/>
  <c r="BV19" i="10"/>
  <c r="BH19" i="10"/>
  <c r="BO19" i="10"/>
  <c r="BW18" i="10"/>
  <c r="BI18" i="10"/>
  <c r="BP18" i="10"/>
  <c r="BW16" i="10"/>
  <c r="BP16" i="10"/>
  <c r="BI16" i="10"/>
  <c r="BQ5" i="10"/>
  <c r="BX5" i="10"/>
  <c r="BJ5" i="10"/>
  <c r="BW11" i="10"/>
  <c r="BP11" i="10"/>
  <c r="BI11" i="10"/>
  <c r="BO20" i="10"/>
  <c r="BV20" i="10"/>
  <c r="BH20" i="10"/>
  <c r="BJ9" i="10"/>
  <c r="BX9" i="10"/>
  <c r="BQ9" i="10"/>
  <c r="BW10" i="10"/>
  <c r="BI10" i="10"/>
  <c r="BP10" i="10"/>
  <c r="BH15" i="10"/>
  <c r="BV15" i="10"/>
  <c r="BO15" i="10"/>
  <c r="BV11" i="10"/>
  <c r="BH11" i="10"/>
  <c r="BO11" i="10"/>
  <c r="BW21" i="10"/>
  <c r="BI21" i="10"/>
  <c r="BP21" i="10"/>
  <c r="BI15" i="10"/>
  <c r="BW15" i="10"/>
  <c r="BP15" i="10"/>
  <c r="BI20" i="10"/>
  <c r="BW20" i="10"/>
  <c r="BP20" i="10"/>
  <c r="BW14" i="10"/>
  <c r="BI14" i="10"/>
  <c r="BP14" i="10"/>
  <c r="BJ7" i="10"/>
  <c r="BX7" i="10"/>
  <c r="BQ7" i="10"/>
  <c r="BX11" i="10"/>
  <c r="BQ11" i="10"/>
  <c r="BJ11" i="10"/>
  <c r="BV17" i="10"/>
  <c r="BH17" i="10"/>
  <c r="BO17" i="10"/>
  <c r="BX13" i="10"/>
  <c r="BQ13" i="10"/>
  <c r="BJ13" i="10"/>
  <c r="BW6" i="10"/>
  <c r="BP6" i="10"/>
  <c r="BI6" i="10"/>
  <c r="BX21" i="10"/>
  <c r="BQ21" i="10"/>
  <c r="BJ21" i="10"/>
  <c r="BJ20" i="10"/>
  <c r="BX20" i="10"/>
  <c r="BQ20" i="10"/>
  <c r="BP5" i="10"/>
  <c r="BW5" i="10"/>
  <c r="BI5" i="10"/>
  <c r="BW22" i="10"/>
  <c r="BP22" i="10"/>
  <c r="BI22" i="10"/>
  <c r="BW13" i="10"/>
  <c r="BP13" i="10"/>
  <c r="BI13" i="10"/>
  <c r="BI12" i="10"/>
  <c r="BW12" i="10"/>
  <c r="BP12" i="10"/>
  <c r="BO22" i="10"/>
  <c r="BV22" i="10"/>
  <c r="BH22" i="10"/>
  <c r="C149" i="11"/>
  <c r="C133" i="11"/>
  <c r="C134" i="11" s="1"/>
  <c r="I132" i="11"/>
  <c r="I100" i="11"/>
  <c r="C101" i="11"/>
  <c r="C118" i="11"/>
  <c r="C119" i="11" s="1"/>
  <c r="G119" i="11" s="1"/>
  <c r="I117" i="11"/>
  <c r="G118" i="11"/>
  <c r="G116" i="11"/>
  <c r="I116" i="11"/>
  <c r="G117" i="11"/>
  <c r="W74" i="6"/>
  <c r="G81" i="6"/>
  <c r="R74" i="6"/>
  <c r="B81" i="6"/>
  <c r="E97" i="6"/>
  <c r="U88" i="6"/>
  <c r="S88" i="6"/>
  <c r="C97" i="6"/>
  <c r="F92" i="6"/>
  <c r="Q84" i="6"/>
  <c r="R84" i="6"/>
  <c r="G92" i="6"/>
  <c r="T81" i="6"/>
  <c r="D89" i="6"/>
  <c r="S77" i="6"/>
  <c r="H84" i="6"/>
  <c r="Y81" i="6"/>
  <c r="I89" i="6"/>
  <c r="X81" i="6"/>
  <c r="H89" i="6"/>
  <c r="V74" i="6"/>
  <c r="F81" i="6"/>
  <c r="D89" i="5"/>
  <c r="Y84" i="5"/>
  <c r="G89" i="5"/>
  <c r="AA84" i="5"/>
  <c r="J89" i="5"/>
  <c r="AD84" i="5"/>
  <c r="C89" i="5"/>
  <c r="X84" i="5"/>
  <c r="K94" i="5"/>
  <c r="AE89" i="5"/>
  <c r="W75" i="5"/>
  <c r="B84" i="5"/>
  <c r="AC75" i="5"/>
  <c r="I84" i="5"/>
  <c r="AB75" i="5"/>
  <c r="H84" i="5"/>
  <c r="Z75" i="5"/>
  <c r="F84" i="5"/>
  <c r="AL13" i="10"/>
  <c r="AS13" i="10"/>
  <c r="Y231" i="9"/>
  <c r="L231" i="9"/>
  <c r="D249" i="9"/>
  <c r="Z236" i="9"/>
  <c r="M236" i="9"/>
  <c r="Y75" i="5"/>
  <c r="AD75" i="5"/>
  <c r="X75" i="5"/>
  <c r="O240" i="9"/>
  <c r="U240" i="9"/>
  <c r="U244" i="9"/>
  <c r="O243" i="9"/>
  <c r="U243" i="9"/>
  <c r="M234" i="9"/>
  <c r="Z234" i="9"/>
  <c r="S234" i="9"/>
  <c r="D261" i="9"/>
  <c r="L243" i="9"/>
  <c r="Y243" i="9"/>
  <c r="R244" i="9"/>
  <c r="R243" i="9"/>
  <c r="Q239" i="9"/>
  <c r="W239" i="9"/>
  <c r="K239" i="9"/>
  <c r="O239" i="9"/>
  <c r="U239" i="9"/>
  <c r="P242" i="9"/>
  <c r="C260" i="9"/>
  <c r="J242" i="9"/>
  <c r="P243" i="9"/>
  <c r="V242" i="9"/>
  <c r="Q235" i="9"/>
  <c r="K235" i="9"/>
  <c r="W235" i="9"/>
  <c r="J231" i="9"/>
  <c r="C249" i="9"/>
  <c r="V231" i="9"/>
  <c r="P232" i="9"/>
  <c r="P231" i="9"/>
  <c r="J237" i="9"/>
  <c r="C255" i="9"/>
  <c r="V237" i="9"/>
  <c r="P237" i="9"/>
  <c r="Q232" i="9"/>
  <c r="K232" i="9"/>
  <c r="W232" i="9"/>
  <c r="W236" i="9"/>
  <c r="K236" i="9"/>
  <c r="Q237" i="9"/>
  <c r="Q236" i="9"/>
  <c r="N244" i="9"/>
  <c r="AA244" i="9"/>
  <c r="E262" i="9"/>
  <c r="T244" i="9"/>
  <c r="U236" i="9"/>
  <c r="O236" i="9"/>
  <c r="U237" i="9"/>
  <c r="Y237" i="9"/>
  <c r="L237" i="9"/>
  <c r="D255" i="9"/>
  <c r="R237" i="9"/>
  <c r="K243" i="9"/>
  <c r="W243" i="9"/>
  <c r="Q243" i="9"/>
  <c r="S242" i="9"/>
  <c r="M242" i="9"/>
  <c r="Z242" i="9"/>
  <c r="S243" i="9"/>
  <c r="N239" i="9"/>
  <c r="E257" i="9"/>
  <c r="T239" i="9"/>
  <c r="AA239" i="9"/>
  <c r="M230" i="9"/>
  <c r="Z230" i="9"/>
  <c r="Y241" i="9"/>
  <c r="R241" i="9"/>
  <c r="L241" i="9"/>
  <c r="D259" i="9"/>
  <c r="C256" i="9"/>
  <c r="P239" i="9"/>
  <c r="P238" i="9"/>
  <c r="V238" i="9"/>
  <c r="J238" i="9"/>
  <c r="R233" i="9"/>
  <c r="D251" i="9"/>
  <c r="L233" i="9"/>
  <c r="Y233" i="9"/>
  <c r="T234" i="9"/>
  <c r="AA234" i="9"/>
  <c r="N234" i="9"/>
  <c r="E252" i="9"/>
  <c r="N230" i="9"/>
  <c r="AA230" i="9"/>
  <c r="E248" i="9"/>
  <c r="S231" i="9"/>
  <c r="Z231" i="9"/>
  <c r="M231" i="9"/>
  <c r="Q234" i="9"/>
  <c r="K234" i="9"/>
  <c r="W234" i="9"/>
  <c r="Q238" i="9"/>
  <c r="K238" i="9"/>
  <c r="W238" i="9"/>
  <c r="N241" i="9"/>
  <c r="AA241" i="9"/>
  <c r="E259" i="9"/>
  <c r="T241" i="9"/>
  <c r="T242" i="9"/>
  <c r="J241" i="9"/>
  <c r="V241" i="9"/>
  <c r="C259" i="9"/>
  <c r="P241" i="9"/>
  <c r="M238" i="9"/>
  <c r="Z238" i="9"/>
  <c r="S238" i="9"/>
  <c r="Q242" i="9"/>
  <c r="W242" i="9"/>
  <c r="K242" i="9"/>
  <c r="D256" i="9"/>
  <c r="Y238" i="9"/>
  <c r="L238" i="9"/>
  <c r="R238" i="9"/>
  <c r="R239" i="9"/>
  <c r="N243" i="9"/>
  <c r="AA243" i="9"/>
  <c r="E261" i="9"/>
  <c r="T243" i="9"/>
  <c r="D260" i="9"/>
  <c r="L242" i="9"/>
  <c r="R242" i="9"/>
  <c r="Y242" i="9"/>
  <c r="K240" i="9"/>
  <c r="Q241" i="9"/>
  <c r="W240" i="9"/>
  <c r="Q240" i="9"/>
  <c r="C252" i="9"/>
  <c r="P234" i="9"/>
  <c r="V234" i="9"/>
  <c r="J234" i="9"/>
  <c r="P235" i="9"/>
  <c r="T231" i="9"/>
  <c r="N231" i="9"/>
  <c r="T233" i="9"/>
  <c r="AA231" i="9"/>
  <c r="E249" i="9"/>
  <c r="C154" i="7"/>
  <c r="H138" i="7"/>
  <c r="F138" i="7"/>
  <c r="C158" i="7"/>
  <c r="H142" i="7"/>
  <c r="F142" i="7"/>
  <c r="H139" i="7"/>
  <c r="C155" i="7"/>
  <c r="F139" i="7"/>
  <c r="F140" i="7"/>
  <c r="H147" i="7"/>
  <c r="C163" i="7"/>
  <c r="F147" i="7"/>
  <c r="I148" i="7"/>
  <c r="E164" i="7"/>
  <c r="G149" i="7"/>
  <c r="G148" i="7"/>
  <c r="I144" i="7"/>
  <c r="G144" i="7"/>
  <c r="E160" i="7"/>
  <c r="G145" i="7"/>
  <c r="C162" i="7"/>
  <c r="H146" i="7"/>
  <c r="F146" i="7"/>
  <c r="I146" i="7"/>
  <c r="E162" i="7"/>
  <c r="G146" i="7"/>
  <c r="C159" i="7"/>
  <c r="F143" i="7"/>
  <c r="H143" i="7"/>
  <c r="E706" i="2"/>
  <c r="E705" i="2" s="1"/>
  <c r="G706" i="2"/>
  <c r="G705" i="2" s="1"/>
  <c r="G717" i="2"/>
  <c r="E718" i="2"/>
  <c r="E717" i="2" s="1"/>
  <c r="G718" i="2"/>
  <c r="E732" i="2"/>
  <c r="G732" i="2"/>
  <c r="G733" i="2"/>
  <c r="E734" i="2"/>
  <c r="G734" i="2"/>
  <c r="G740" i="2"/>
  <c r="BY139" i="12" l="1"/>
  <c r="CK86" i="12"/>
  <c r="CK139" i="12" s="1"/>
  <c r="CA139" i="12"/>
  <c r="CM86" i="12"/>
  <c r="CM139" i="12" s="1"/>
  <c r="BU13" i="10"/>
  <c r="CB13" i="10"/>
  <c r="CI13" i="10"/>
  <c r="BU9" i="10"/>
  <c r="CB9" i="10"/>
  <c r="CI9" i="10"/>
  <c r="BS18" i="10"/>
  <c r="CG18" i="10"/>
  <c r="BZ18" i="10"/>
  <c r="CA22" i="10"/>
  <c r="BT22" i="10"/>
  <c r="CH22" i="10"/>
  <c r="BT15" i="10"/>
  <c r="CH15" i="10"/>
  <c r="CA15" i="10"/>
  <c r="BT12" i="10"/>
  <c r="CA12" i="10"/>
  <c r="CH12" i="10"/>
  <c r="BT5" i="10"/>
  <c r="CA5" i="10"/>
  <c r="CH5" i="10"/>
  <c r="BS17" i="10"/>
  <c r="BZ17" i="10"/>
  <c r="CG17" i="10"/>
  <c r="CG20" i="10"/>
  <c r="BZ20" i="10"/>
  <c r="BS20" i="10"/>
  <c r="CG19" i="10"/>
  <c r="BS19" i="10"/>
  <c r="BZ19" i="10"/>
  <c r="BU12" i="10"/>
  <c r="CI12" i="10"/>
  <c r="CB12" i="10"/>
  <c r="BH13" i="10"/>
  <c r="BO13" i="10"/>
  <c r="BV13" i="10"/>
  <c r="CG8" i="10"/>
  <c r="BZ8" i="10"/>
  <c r="BS8" i="10"/>
  <c r="BS5" i="10"/>
  <c r="CG5" i="10"/>
  <c r="BZ5" i="10"/>
  <c r="BZ14" i="10"/>
  <c r="CG14" i="10"/>
  <c r="BS14" i="10"/>
  <c r="CB6" i="10"/>
  <c r="CI6" i="10"/>
  <c r="BU6" i="10"/>
  <c r="CI21" i="10"/>
  <c r="BU21" i="10"/>
  <c r="CB21" i="10"/>
  <c r="BT14" i="10"/>
  <c r="CA14" i="10"/>
  <c r="CH14" i="10"/>
  <c r="CB22" i="10"/>
  <c r="BU22" i="10"/>
  <c r="CI22" i="10"/>
  <c r="BZ6" i="10"/>
  <c r="CG6" i="10"/>
  <c r="BS6" i="10"/>
  <c r="BU17" i="10"/>
  <c r="CB17" i="10"/>
  <c r="CI17" i="10"/>
  <c r="BZ12" i="10"/>
  <c r="BS12" i="10"/>
  <c r="CG12" i="10"/>
  <c r="BU15" i="10"/>
  <c r="CI15" i="10"/>
  <c r="CB15" i="10"/>
  <c r="BS11" i="10"/>
  <c r="BZ11" i="10"/>
  <c r="CG11" i="10"/>
  <c r="BZ9" i="10"/>
  <c r="CG9" i="10"/>
  <c r="BS9" i="10"/>
  <c r="BT6" i="10"/>
  <c r="CA6" i="10"/>
  <c r="CH6" i="10"/>
  <c r="CH21" i="10"/>
  <c r="CA21" i="10"/>
  <c r="BT21" i="10"/>
  <c r="BT16" i="10"/>
  <c r="CA16" i="10"/>
  <c r="CH16" i="10"/>
  <c r="CG16" i="10"/>
  <c r="BZ16" i="10"/>
  <c r="BS16" i="10"/>
  <c r="CB16" i="10"/>
  <c r="CI16" i="10"/>
  <c r="BU16" i="10"/>
  <c r="CA17" i="10"/>
  <c r="CH17" i="10"/>
  <c r="BT17" i="10"/>
  <c r="CI7" i="10"/>
  <c r="CB7" i="10"/>
  <c r="BU7" i="10"/>
  <c r="BU5" i="10"/>
  <c r="CB5" i="10"/>
  <c r="CI5" i="10"/>
  <c r="BU8" i="10"/>
  <c r="CB8" i="10"/>
  <c r="CI8" i="10"/>
  <c r="BS15" i="10"/>
  <c r="BZ15" i="10"/>
  <c r="CG15" i="10"/>
  <c r="BS10" i="10"/>
  <c r="CG10" i="10"/>
  <c r="BZ10" i="10"/>
  <c r="BS21" i="10"/>
  <c r="CG21" i="10"/>
  <c r="BZ21" i="10"/>
  <c r="CH13" i="10"/>
  <c r="CA13" i="10"/>
  <c r="BT13" i="10"/>
  <c r="BU20" i="10"/>
  <c r="CI20" i="10"/>
  <c r="CB20" i="10"/>
  <c r="BU11" i="10"/>
  <c r="CB11" i="10"/>
  <c r="CI11" i="10"/>
  <c r="BT20" i="10"/>
  <c r="CH20" i="10"/>
  <c r="CA20" i="10"/>
  <c r="BT10" i="10"/>
  <c r="CH10" i="10"/>
  <c r="CA10" i="10"/>
  <c r="CA8" i="10"/>
  <c r="BT8" i="10"/>
  <c r="CH8" i="10"/>
  <c r="BS7" i="10"/>
  <c r="BZ7" i="10"/>
  <c r="CG7" i="10"/>
  <c r="CA9" i="10"/>
  <c r="CH9" i="10"/>
  <c r="BT9" i="10"/>
  <c r="BT18" i="10"/>
  <c r="CH18" i="10"/>
  <c r="CA18" i="10"/>
  <c r="BT7" i="10"/>
  <c r="CH7" i="10"/>
  <c r="CA7" i="10"/>
  <c r="CB19" i="10"/>
  <c r="BU19" i="10"/>
  <c r="CI19" i="10"/>
  <c r="BS22" i="10"/>
  <c r="BZ22" i="10"/>
  <c r="CG22" i="10"/>
  <c r="BT11" i="10"/>
  <c r="CA11" i="10"/>
  <c r="CH11" i="10"/>
  <c r="CA19" i="10"/>
  <c r="BT19" i="10"/>
  <c r="CH19" i="10"/>
  <c r="CI18" i="10"/>
  <c r="CB18" i="10"/>
  <c r="BU18" i="10"/>
  <c r="BU10" i="10"/>
  <c r="CI10" i="10"/>
  <c r="CB10" i="10"/>
  <c r="BU14" i="10"/>
  <c r="CB14" i="10"/>
  <c r="CI14" i="10"/>
  <c r="C102" i="11"/>
  <c r="I119" i="11" s="1"/>
  <c r="I101" i="11"/>
  <c r="G101" i="11"/>
  <c r="C120" i="11"/>
  <c r="I118" i="11"/>
  <c r="C135" i="11"/>
  <c r="C136" i="11" s="1"/>
  <c r="I134" i="11"/>
  <c r="C150" i="11"/>
  <c r="C151" i="11" s="1"/>
  <c r="I149" i="11"/>
  <c r="G133" i="11"/>
  <c r="I133" i="11"/>
  <c r="G134" i="11"/>
  <c r="S84" i="6"/>
  <c r="H92" i="6"/>
  <c r="T88" i="6"/>
  <c r="D97" i="6"/>
  <c r="E105" i="6"/>
  <c r="U104" i="6" s="1"/>
  <c r="U96" i="6"/>
  <c r="F89" i="6"/>
  <c r="V81" i="6"/>
  <c r="X88" i="6"/>
  <c r="H97" i="6"/>
  <c r="B89" i="6"/>
  <c r="R81" i="6"/>
  <c r="R91" i="6"/>
  <c r="G100" i="6"/>
  <c r="S96" i="6"/>
  <c r="C105" i="6"/>
  <c r="S104" i="6" s="1"/>
  <c r="I97" i="6"/>
  <c r="Y88" i="6"/>
  <c r="G89" i="6"/>
  <c r="W81" i="6"/>
  <c r="F100" i="6"/>
  <c r="Q91" i="6"/>
  <c r="I89" i="5"/>
  <c r="AC84" i="5"/>
  <c r="J94" i="5"/>
  <c r="AD89" i="5"/>
  <c r="C94" i="5"/>
  <c r="X89" i="5"/>
  <c r="B89" i="5"/>
  <c r="W84" i="5"/>
  <c r="G94" i="5"/>
  <c r="AA89" i="5"/>
  <c r="H89" i="5"/>
  <c r="AB84" i="5"/>
  <c r="F89" i="5"/>
  <c r="Z84" i="5"/>
  <c r="K99" i="5"/>
  <c r="AE99" i="5" s="1"/>
  <c r="AE94" i="5"/>
  <c r="D94" i="5"/>
  <c r="Y89" i="5"/>
  <c r="G731" i="2"/>
  <c r="G855" i="2"/>
  <c r="F734" i="2"/>
  <c r="F733" i="2" s="1"/>
  <c r="G857" i="2"/>
  <c r="G856" i="2" s="1"/>
  <c r="E731" i="2"/>
  <c r="E855" i="2"/>
  <c r="E854" i="2" s="1"/>
  <c r="E733" i="2"/>
  <c r="E857" i="2"/>
  <c r="F718" i="2"/>
  <c r="F717" i="2" s="1"/>
  <c r="F732" i="2"/>
  <c r="F731" i="2" s="1"/>
  <c r="F706" i="2"/>
  <c r="F705" i="2" s="1"/>
  <c r="G608" i="2"/>
  <c r="E608" i="2"/>
  <c r="H511" i="2"/>
  <c r="H519" i="2"/>
  <c r="H456" i="2"/>
  <c r="H474" i="2"/>
  <c r="H484" i="2"/>
  <c r="H428" i="2"/>
  <c r="E632" i="2"/>
  <c r="G632" i="2"/>
  <c r="E640" i="2"/>
  <c r="G640" i="2"/>
  <c r="E573" i="2"/>
  <c r="G573" i="2"/>
  <c r="E593" i="2"/>
  <c r="G593" i="2"/>
  <c r="G716" i="2" s="1"/>
  <c r="E603" i="2"/>
  <c r="G603" i="2"/>
  <c r="G617" i="2"/>
  <c r="CF19" i="10" l="1"/>
  <c r="CM19" i="10"/>
  <c r="CK17" i="10"/>
  <c r="CD17" i="10"/>
  <c r="CL21" i="10"/>
  <c r="CE21" i="10"/>
  <c r="CF17" i="10"/>
  <c r="CM17" i="10"/>
  <c r="CF6" i="10"/>
  <c r="CM6" i="10"/>
  <c r="CM10" i="10"/>
  <c r="CF10" i="10"/>
  <c r="CE11" i="10"/>
  <c r="CL11" i="10"/>
  <c r="CE9" i="10"/>
  <c r="CL9" i="10"/>
  <c r="CK21" i="10"/>
  <c r="CD21" i="10"/>
  <c r="CF8" i="10"/>
  <c r="CM8" i="10"/>
  <c r="CM7" i="10"/>
  <c r="CF7" i="10"/>
  <c r="CE6" i="10"/>
  <c r="CL6" i="10"/>
  <c r="CE14" i="10"/>
  <c r="CL14" i="10"/>
  <c r="CE15" i="10"/>
  <c r="CL15" i="10"/>
  <c r="CF9" i="10"/>
  <c r="CM9" i="10"/>
  <c r="CM12" i="10"/>
  <c r="CF12" i="10"/>
  <c r="CE10" i="10"/>
  <c r="CL10" i="10"/>
  <c r="CD16" i="10"/>
  <c r="CK16" i="10"/>
  <c r="CD8" i="10"/>
  <c r="CK8" i="10"/>
  <c r="CL5" i="10"/>
  <c r="CE5" i="10"/>
  <c r="CF11" i="10"/>
  <c r="CM11" i="10"/>
  <c r="CL13" i="10"/>
  <c r="CE13" i="10"/>
  <c r="CD7" i="10"/>
  <c r="CK7" i="10"/>
  <c r="CM20" i="10"/>
  <c r="CF20" i="10"/>
  <c r="CK14" i="10"/>
  <c r="CD14" i="10"/>
  <c r="CE22" i="10"/>
  <c r="CL22" i="10"/>
  <c r="CK22" i="10"/>
  <c r="CD22" i="10"/>
  <c r="CD10" i="10"/>
  <c r="CK10" i="10"/>
  <c r="CF5" i="10"/>
  <c r="CM5" i="10"/>
  <c r="CK6" i="10"/>
  <c r="CD6" i="10"/>
  <c r="CF13" i="10"/>
  <c r="CM13" i="10"/>
  <c r="CD18" i="10"/>
  <c r="CK18" i="10"/>
  <c r="CE7" i="10"/>
  <c r="CL7" i="10"/>
  <c r="CL16" i="10"/>
  <c r="CE16" i="10"/>
  <c r="CM15" i="10"/>
  <c r="CF15" i="10"/>
  <c r="CF14" i="10"/>
  <c r="CM14" i="10"/>
  <c r="CM18" i="10"/>
  <c r="CF18" i="10"/>
  <c r="CE20" i="10"/>
  <c r="CL20" i="10"/>
  <c r="CK9" i="10"/>
  <c r="CD9" i="10"/>
  <c r="CD12" i="10"/>
  <c r="CK12" i="10"/>
  <c r="CE12" i="10"/>
  <c r="CL12" i="10"/>
  <c r="CD11" i="10"/>
  <c r="CK11" i="10"/>
  <c r="CE17" i="10"/>
  <c r="CL17" i="10"/>
  <c r="CG13" i="10"/>
  <c r="BZ13" i="10"/>
  <c r="BS13" i="10"/>
  <c r="CD19" i="10"/>
  <c r="CK19" i="10"/>
  <c r="CL19" i="10"/>
  <c r="CE19" i="10"/>
  <c r="CE18" i="10"/>
  <c r="CL18" i="10"/>
  <c r="CL8" i="10"/>
  <c r="CE8" i="10"/>
  <c r="CD15" i="10"/>
  <c r="CK15" i="10"/>
  <c r="CF16" i="10"/>
  <c r="CM16" i="10"/>
  <c r="CF22" i="10"/>
  <c r="CM22" i="10"/>
  <c r="CF21" i="10"/>
  <c r="CM21" i="10"/>
  <c r="CD5" i="10"/>
  <c r="CK5" i="10"/>
  <c r="CK20" i="10"/>
  <c r="CD20" i="10"/>
  <c r="C137" i="11"/>
  <c r="I136" i="11"/>
  <c r="C121" i="11"/>
  <c r="G120" i="11"/>
  <c r="G136" i="11"/>
  <c r="G135" i="11"/>
  <c r="I135" i="11"/>
  <c r="C152" i="11"/>
  <c r="C153" i="11" s="1"/>
  <c r="G153" i="11" s="1"/>
  <c r="I151" i="11"/>
  <c r="C103" i="11"/>
  <c r="I120" i="11" s="1"/>
  <c r="I102" i="11"/>
  <c r="G102" i="11"/>
  <c r="I150" i="11"/>
  <c r="G150" i="11"/>
  <c r="G151" i="11"/>
  <c r="G108" i="6"/>
  <c r="R107" i="6" s="1"/>
  <c r="R99" i="6"/>
  <c r="V88" i="6"/>
  <c r="F97" i="6"/>
  <c r="Q99" i="6"/>
  <c r="F108" i="6"/>
  <c r="Q107" i="6" s="1"/>
  <c r="D105" i="6"/>
  <c r="T104" i="6" s="1"/>
  <c r="T96" i="6"/>
  <c r="B97" i="6"/>
  <c r="R88" i="6"/>
  <c r="H105" i="6"/>
  <c r="X104" i="6" s="1"/>
  <c r="X96" i="6"/>
  <c r="H100" i="6"/>
  <c r="S91" i="6"/>
  <c r="W88" i="6"/>
  <c r="G97" i="6"/>
  <c r="Y96" i="6"/>
  <c r="I105" i="6"/>
  <c r="Y104" i="6" s="1"/>
  <c r="C99" i="5"/>
  <c r="X99" i="5" s="1"/>
  <c r="X94" i="5"/>
  <c r="B94" i="5"/>
  <c r="W89" i="5"/>
  <c r="F94" i="5"/>
  <c r="Z89" i="5"/>
  <c r="J99" i="5"/>
  <c r="AD99" i="5" s="1"/>
  <c r="AD94" i="5"/>
  <c r="H94" i="5"/>
  <c r="AB89" i="5"/>
  <c r="D99" i="5"/>
  <c r="Y99" i="5" s="1"/>
  <c r="Y94" i="5"/>
  <c r="G99" i="5"/>
  <c r="AA99" i="5" s="1"/>
  <c r="AA94" i="5"/>
  <c r="I94" i="5"/>
  <c r="AC89" i="5"/>
  <c r="F857" i="2"/>
  <c r="F856" i="2" s="1"/>
  <c r="E856" i="2"/>
  <c r="F855" i="2"/>
  <c r="F854" i="2" s="1"/>
  <c r="G854" i="2"/>
  <c r="G715" i="2"/>
  <c r="G839" i="2"/>
  <c r="G602" i="2"/>
  <c r="G726" i="2"/>
  <c r="G849" i="2" s="1"/>
  <c r="G848" i="2" s="1"/>
  <c r="E639" i="2"/>
  <c r="E763" i="2"/>
  <c r="E572" i="2"/>
  <c r="E694" i="2"/>
  <c r="E693" i="2" s="1"/>
  <c r="G639" i="2"/>
  <c r="G763" i="2"/>
  <c r="G886" i="2" s="1"/>
  <c r="E631" i="2"/>
  <c r="E755" i="2"/>
  <c r="G572" i="2"/>
  <c r="G694" i="2"/>
  <c r="E602" i="2"/>
  <c r="E726" i="2"/>
  <c r="G631" i="2"/>
  <c r="G755" i="2"/>
  <c r="G878" i="2" s="1"/>
  <c r="E592" i="2"/>
  <c r="E716" i="2"/>
  <c r="F640" i="2"/>
  <c r="F639" i="2" s="1"/>
  <c r="F608" i="2"/>
  <c r="F593" i="2"/>
  <c r="F592" i="2" s="1"/>
  <c r="F632" i="2"/>
  <c r="F631" i="2" s="1"/>
  <c r="F573" i="2"/>
  <c r="F572" i="2" s="1"/>
  <c r="G592" i="2"/>
  <c r="F603" i="2"/>
  <c r="F602" i="2" s="1"/>
  <c r="B15" i="8"/>
  <c r="E529" i="2"/>
  <c r="E650" i="2" s="1"/>
  <c r="G529" i="2"/>
  <c r="E454" i="2"/>
  <c r="G454" i="2"/>
  <c r="H454" i="2" s="1"/>
  <c r="E430" i="2"/>
  <c r="G430" i="2"/>
  <c r="H430" i="2" s="1"/>
  <c r="G496" i="2"/>
  <c r="G411" i="2"/>
  <c r="E411" i="2"/>
  <c r="F412" i="2"/>
  <c r="F411" i="2" s="1"/>
  <c r="F212" i="2"/>
  <c r="G212" i="2"/>
  <c r="E212" i="2"/>
  <c r="G383" i="2"/>
  <c r="G329" i="2"/>
  <c r="G328" i="2" s="1"/>
  <c r="E329" i="2"/>
  <c r="E328" i="2" s="1"/>
  <c r="D42" i="9"/>
  <c r="C42" i="9"/>
  <c r="C59" i="9" s="1"/>
  <c r="CD13" i="10" l="1"/>
  <c r="CK13" i="10"/>
  <c r="G152" i="11"/>
  <c r="I152" i="11"/>
  <c r="C104" i="11"/>
  <c r="I103" i="11"/>
  <c r="G103" i="11"/>
  <c r="C122" i="11"/>
  <c r="G121" i="11"/>
  <c r="I121" i="11"/>
  <c r="C154" i="11"/>
  <c r="I153" i="11"/>
  <c r="C138" i="11"/>
  <c r="I137" i="11"/>
  <c r="G137" i="11"/>
  <c r="V96" i="6"/>
  <c r="F105" i="6"/>
  <c r="V104" i="6" s="1"/>
  <c r="W96" i="6"/>
  <c r="G105" i="6"/>
  <c r="W104" i="6" s="1"/>
  <c r="H108" i="6"/>
  <c r="S107" i="6" s="1"/>
  <c r="S99" i="6"/>
  <c r="R96" i="6"/>
  <c r="B105" i="6"/>
  <c r="R104" i="6" s="1"/>
  <c r="F99" i="5"/>
  <c r="Z99" i="5" s="1"/>
  <c r="Z94" i="5"/>
  <c r="B99" i="5"/>
  <c r="W99" i="5" s="1"/>
  <c r="W94" i="5"/>
  <c r="I99" i="5"/>
  <c r="AC99" i="5" s="1"/>
  <c r="AC94" i="5"/>
  <c r="H99" i="5"/>
  <c r="AB99" i="5" s="1"/>
  <c r="AB94" i="5"/>
  <c r="E715" i="2"/>
  <c r="E839" i="2"/>
  <c r="E838" i="2" s="1"/>
  <c r="E754" i="2"/>
  <c r="E878" i="2"/>
  <c r="E877" i="2" s="1"/>
  <c r="F716" i="2"/>
  <c r="F715" i="2" s="1"/>
  <c r="G877" i="2"/>
  <c r="F886" i="2"/>
  <c r="F885" i="2" s="1"/>
  <c r="G885" i="2"/>
  <c r="E762" i="2"/>
  <c r="E886" i="2"/>
  <c r="E885" i="2" s="1"/>
  <c r="F839" i="2"/>
  <c r="F838" i="2" s="1"/>
  <c r="G838" i="2"/>
  <c r="E725" i="2"/>
  <c r="E849" i="2"/>
  <c r="G754" i="2"/>
  <c r="F755" i="2"/>
  <c r="F754" i="2" s="1"/>
  <c r="F763" i="2"/>
  <c r="F762" i="2" s="1"/>
  <c r="G762" i="2"/>
  <c r="E649" i="2"/>
  <c r="E773" i="2"/>
  <c r="F726" i="2"/>
  <c r="F725" i="2" s="1"/>
  <c r="G725" i="2"/>
  <c r="G693" i="2"/>
  <c r="F694" i="2"/>
  <c r="F693" i="2" s="1"/>
  <c r="G650" i="2"/>
  <c r="G773" i="2" s="1"/>
  <c r="G896" i="2" s="1"/>
  <c r="H529" i="2"/>
  <c r="E453" i="2"/>
  <c r="E571" i="2"/>
  <c r="E429" i="2"/>
  <c r="E547" i="2"/>
  <c r="E546" i="2" s="1"/>
  <c r="E528" i="2"/>
  <c r="G453" i="2"/>
  <c r="G571" i="2"/>
  <c r="G692" i="2" s="1"/>
  <c r="G813" i="2" s="1"/>
  <c r="G812" i="2" s="1"/>
  <c r="G429" i="2"/>
  <c r="G547" i="2"/>
  <c r="F529" i="2"/>
  <c r="F528" i="2" s="1"/>
  <c r="E440" i="2"/>
  <c r="G528" i="2"/>
  <c r="F454" i="2"/>
  <c r="F453" i="2" s="1"/>
  <c r="G440" i="2"/>
  <c r="F430" i="2"/>
  <c r="F429" i="2" s="1"/>
  <c r="F329" i="2"/>
  <c r="F328" i="2" s="1"/>
  <c r="F42" i="9"/>
  <c r="J42" i="9"/>
  <c r="D43" i="9"/>
  <c r="C43" i="9"/>
  <c r="G42" i="9"/>
  <c r="K42" i="9"/>
  <c r="C155" i="11" l="1"/>
  <c r="G154" i="11"/>
  <c r="I154" i="11"/>
  <c r="C123" i="11"/>
  <c r="G122" i="11"/>
  <c r="C139" i="11"/>
  <c r="G138" i="11"/>
  <c r="I138" i="11"/>
  <c r="C105" i="11"/>
  <c r="I122" i="11" s="1"/>
  <c r="I104" i="11"/>
  <c r="G104" i="11"/>
  <c r="F849" i="2"/>
  <c r="F848" i="2" s="1"/>
  <c r="E848" i="2"/>
  <c r="G895" i="2"/>
  <c r="F896" i="2"/>
  <c r="F895" i="2" s="1"/>
  <c r="F878" i="2"/>
  <c r="F877" i="2" s="1"/>
  <c r="E772" i="2"/>
  <c r="E896" i="2"/>
  <c r="E895" i="2" s="1"/>
  <c r="G772" i="2"/>
  <c r="F773" i="2"/>
  <c r="F772" i="2" s="1"/>
  <c r="E570" i="2"/>
  <c r="E692" i="2"/>
  <c r="G691" i="2"/>
  <c r="F650" i="2"/>
  <c r="F649" i="2" s="1"/>
  <c r="G649" i="2"/>
  <c r="G557" i="2"/>
  <c r="H440" i="2"/>
  <c r="E439" i="2"/>
  <c r="E557" i="2"/>
  <c r="G546" i="2"/>
  <c r="F547" i="2"/>
  <c r="F546" i="2" s="1"/>
  <c r="F571" i="2"/>
  <c r="F570" i="2" s="1"/>
  <c r="G570" i="2"/>
  <c r="F440" i="2"/>
  <c r="F439" i="2" s="1"/>
  <c r="G439" i="2"/>
  <c r="M42" i="9"/>
  <c r="I42" i="9"/>
  <c r="O42" i="9" s="1"/>
  <c r="K43" i="9"/>
  <c r="G43" i="9"/>
  <c r="Q43" i="9"/>
  <c r="D44" i="9"/>
  <c r="P43" i="9"/>
  <c r="C44" i="9"/>
  <c r="C60" i="9"/>
  <c r="J43" i="9"/>
  <c r="F43" i="9"/>
  <c r="D59" i="9"/>
  <c r="L42" i="9"/>
  <c r="H42" i="9"/>
  <c r="C140" i="11" l="1"/>
  <c r="I139" i="11"/>
  <c r="G139" i="11"/>
  <c r="C124" i="11"/>
  <c r="G123" i="11"/>
  <c r="C106" i="11"/>
  <c r="I105" i="11"/>
  <c r="G105" i="11"/>
  <c r="C156" i="11"/>
  <c r="I155" i="11"/>
  <c r="G155" i="11"/>
  <c r="E691" i="2"/>
  <c r="E813" i="2"/>
  <c r="E556" i="2"/>
  <c r="E678" i="2"/>
  <c r="E677" i="2" s="1"/>
  <c r="G556" i="2"/>
  <c r="G678" i="2"/>
  <c r="F692" i="2"/>
  <c r="F691" i="2" s="1"/>
  <c r="K78" i="9"/>
  <c r="F557" i="2"/>
  <c r="F556" i="2" s="1"/>
  <c r="G45" i="9"/>
  <c r="M45" i="9" s="1"/>
  <c r="S43" i="9"/>
  <c r="M43" i="9"/>
  <c r="I43" i="9"/>
  <c r="E59" i="9"/>
  <c r="N42" i="9"/>
  <c r="D60" i="9"/>
  <c r="L43" i="9"/>
  <c r="H43" i="9"/>
  <c r="F45" i="9"/>
  <c r="R43" i="9"/>
  <c r="K44" i="9"/>
  <c r="D46" i="9"/>
  <c r="Q44" i="9"/>
  <c r="C46" i="9"/>
  <c r="P44" i="9"/>
  <c r="C61" i="9"/>
  <c r="C107" i="11" l="1"/>
  <c r="I124" i="11" s="1"/>
  <c r="I106" i="11"/>
  <c r="G106" i="11"/>
  <c r="I123" i="11"/>
  <c r="C125" i="11"/>
  <c r="G124" i="11"/>
  <c r="C157" i="11"/>
  <c r="I156" i="11"/>
  <c r="G156" i="11"/>
  <c r="C141" i="11"/>
  <c r="G140" i="11"/>
  <c r="I140" i="11"/>
  <c r="F813" i="2"/>
  <c r="F812" i="2" s="1"/>
  <c r="E812" i="2"/>
  <c r="G677" i="2"/>
  <c r="F678" i="2"/>
  <c r="F677" i="2" s="1"/>
  <c r="C63" i="9"/>
  <c r="P46" i="9"/>
  <c r="C47" i="9"/>
  <c r="J46" i="9"/>
  <c r="F46" i="9"/>
  <c r="K46" i="9"/>
  <c r="G46" i="9"/>
  <c r="Q46" i="9"/>
  <c r="D47" i="9"/>
  <c r="E60" i="9"/>
  <c r="H45" i="9"/>
  <c r="T43" i="9"/>
  <c r="N43" i="9"/>
  <c r="D62" i="9"/>
  <c r="L45" i="9"/>
  <c r="O43" i="9"/>
  <c r="I45" i="9"/>
  <c r="O45" i="9" s="1"/>
  <c r="C158" i="11" l="1"/>
  <c r="G157" i="11"/>
  <c r="I157" i="11"/>
  <c r="C126" i="11"/>
  <c r="I125" i="11"/>
  <c r="G125" i="11"/>
  <c r="C142" i="11"/>
  <c r="I141" i="11"/>
  <c r="G141" i="11"/>
  <c r="G107" i="11"/>
  <c r="I107" i="11"/>
  <c r="C108" i="11"/>
  <c r="Q47" i="9"/>
  <c r="D48" i="9"/>
  <c r="K47" i="9"/>
  <c r="G47" i="9"/>
  <c r="L46" i="9"/>
  <c r="H46" i="9"/>
  <c r="D63" i="9"/>
  <c r="R46" i="9"/>
  <c r="E62" i="9"/>
  <c r="N45" i="9"/>
  <c r="T45" i="9"/>
  <c r="S46" i="9"/>
  <c r="M46" i="9"/>
  <c r="I46" i="9"/>
  <c r="O46" i="9" s="1"/>
  <c r="E46" i="9"/>
  <c r="C64" i="9"/>
  <c r="C48" i="9"/>
  <c r="J47" i="9"/>
  <c r="F47" i="9"/>
  <c r="P47" i="9"/>
  <c r="C127" i="11" l="1"/>
  <c r="G126" i="11"/>
  <c r="C143" i="11"/>
  <c r="I142" i="11"/>
  <c r="G142" i="11"/>
  <c r="G108" i="11"/>
  <c r="I108" i="11"/>
  <c r="C109" i="11"/>
  <c r="I126" i="11" s="1"/>
  <c r="C159" i="11"/>
  <c r="G158" i="11"/>
  <c r="I158" i="11"/>
  <c r="M78" i="9"/>
  <c r="Q79" i="9"/>
  <c r="K79" i="9"/>
  <c r="C96" i="9"/>
  <c r="P48" i="9"/>
  <c r="C49" i="9"/>
  <c r="C65" i="9"/>
  <c r="J48" i="9"/>
  <c r="F48" i="9"/>
  <c r="T46" i="9"/>
  <c r="E63" i="9"/>
  <c r="N46" i="9"/>
  <c r="K48" i="9"/>
  <c r="G48" i="9"/>
  <c r="Q48" i="9"/>
  <c r="D49" i="9"/>
  <c r="D64" i="9"/>
  <c r="R47" i="9"/>
  <c r="L47" i="9"/>
  <c r="H47" i="9"/>
  <c r="M47" i="9"/>
  <c r="I47" i="9"/>
  <c r="O47" i="9" s="1"/>
  <c r="E47" i="9"/>
  <c r="S47" i="9"/>
  <c r="C144" i="11" l="1"/>
  <c r="G143" i="11"/>
  <c r="I143" i="11"/>
  <c r="C160" i="11"/>
  <c r="G159" i="11"/>
  <c r="I159" i="11"/>
  <c r="G109" i="11"/>
  <c r="C110" i="11"/>
  <c r="I127" i="11" s="1"/>
  <c r="I109" i="11"/>
  <c r="G127" i="11"/>
  <c r="O78" i="9"/>
  <c r="S79" i="9"/>
  <c r="M79" i="9"/>
  <c r="C97" i="9"/>
  <c r="P79" i="9"/>
  <c r="J79" i="9"/>
  <c r="Q80" i="9"/>
  <c r="K80" i="9"/>
  <c r="D96" i="9"/>
  <c r="L78" i="9"/>
  <c r="N47" i="9"/>
  <c r="E64" i="9"/>
  <c r="T47" i="9"/>
  <c r="Q49" i="9"/>
  <c r="D50" i="9"/>
  <c r="K49" i="9"/>
  <c r="G49" i="9"/>
  <c r="D65" i="9"/>
  <c r="L48" i="9"/>
  <c r="H48" i="9"/>
  <c r="R48" i="9"/>
  <c r="C50" i="9"/>
  <c r="J49" i="9"/>
  <c r="F49" i="9"/>
  <c r="C66" i="9"/>
  <c r="P49" i="9"/>
  <c r="S48" i="9"/>
  <c r="M48" i="9"/>
  <c r="I48" i="9"/>
  <c r="O48" i="9" s="1"/>
  <c r="E48" i="9"/>
  <c r="C161" i="11" l="1"/>
  <c r="I160" i="11"/>
  <c r="G160" i="11"/>
  <c r="I110" i="11"/>
  <c r="G110" i="11"/>
  <c r="I144" i="11"/>
  <c r="G144" i="11"/>
  <c r="M81" i="9"/>
  <c r="S81" i="9"/>
  <c r="C98" i="9"/>
  <c r="J80" i="9"/>
  <c r="P80" i="9"/>
  <c r="U79" i="9"/>
  <c r="O79" i="9"/>
  <c r="N78" i="9"/>
  <c r="E96" i="9"/>
  <c r="L79" i="9"/>
  <c r="D97" i="9"/>
  <c r="R79" i="9"/>
  <c r="Q82" i="9"/>
  <c r="K82" i="9"/>
  <c r="K50" i="9"/>
  <c r="G50" i="9"/>
  <c r="Q50" i="9"/>
  <c r="D51" i="9"/>
  <c r="R49" i="9"/>
  <c r="D66" i="9"/>
  <c r="L49" i="9"/>
  <c r="H49" i="9"/>
  <c r="E65" i="9"/>
  <c r="T48" i="9"/>
  <c r="N48" i="9"/>
  <c r="M49" i="9"/>
  <c r="I49" i="9"/>
  <c r="O49" i="9" s="1"/>
  <c r="E49" i="9"/>
  <c r="S49" i="9"/>
  <c r="C67" i="9"/>
  <c r="P50" i="9"/>
  <c r="C51" i="9"/>
  <c r="J50" i="9"/>
  <c r="F50" i="9"/>
  <c r="I161" i="11" l="1"/>
  <c r="G161" i="11"/>
  <c r="O81" i="9"/>
  <c r="U81" i="9"/>
  <c r="R81" i="9"/>
  <c r="D99" i="9"/>
  <c r="L81" i="9"/>
  <c r="P82" i="9"/>
  <c r="C100" i="9"/>
  <c r="J82" i="9"/>
  <c r="S82" i="9"/>
  <c r="M82" i="9"/>
  <c r="K83" i="9"/>
  <c r="Q83" i="9"/>
  <c r="E97" i="9"/>
  <c r="T79" i="9"/>
  <c r="N79" i="9"/>
  <c r="E66" i="9"/>
  <c r="N49" i="9"/>
  <c r="T49" i="9"/>
  <c r="Q51" i="9"/>
  <c r="D52" i="9"/>
  <c r="K51" i="9"/>
  <c r="G51" i="9"/>
  <c r="S50" i="9"/>
  <c r="M50" i="9"/>
  <c r="I50" i="9"/>
  <c r="O50" i="9" s="1"/>
  <c r="E50" i="9"/>
  <c r="C68" i="9"/>
  <c r="C52" i="9"/>
  <c r="J51" i="9"/>
  <c r="F51" i="9"/>
  <c r="P51" i="9"/>
  <c r="L50" i="9"/>
  <c r="H50" i="9"/>
  <c r="D67" i="9"/>
  <c r="R50" i="9"/>
  <c r="J83" i="9" l="1"/>
  <c r="P83" i="9"/>
  <c r="C101" i="9"/>
  <c r="N81" i="9"/>
  <c r="E99" i="9"/>
  <c r="T81" i="9"/>
  <c r="S83" i="9"/>
  <c r="M83" i="9"/>
  <c r="O82" i="9"/>
  <c r="U82" i="9"/>
  <c r="D100" i="9"/>
  <c r="R82" i="9"/>
  <c r="L82" i="9"/>
  <c r="Q84" i="9"/>
  <c r="K84" i="9"/>
  <c r="T50" i="9"/>
  <c r="E67" i="9"/>
  <c r="N50" i="9"/>
  <c r="K52" i="9"/>
  <c r="G52" i="9"/>
  <c r="Q52" i="9"/>
  <c r="D53" i="9"/>
  <c r="D68" i="9"/>
  <c r="R51" i="9"/>
  <c r="L51" i="9"/>
  <c r="H51" i="9"/>
  <c r="M51" i="9"/>
  <c r="I51" i="9"/>
  <c r="O51" i="9" s="1"/>
  <c r="E51" i="9"/>
  <c r="S51" i="9"/>
  <c r="P52" i="9"/>
  <c r="C53" i="9"/>
  <c r="C69" i="9"/>
  <c r="J52" i="9"/>
  <c r="F52" i="9"/>
  <c r="Q85" i="9" l="1"/>
  <c r="K85" i="9"/>
  <c r="S84" i="9"/>
  <c r="M84" i="9"/>
  <c r="O83" i="9"/>
  <c r="U83" i="9"/>
  <c r="D101" i="9"/>
  <c r="L83" i="9"/>
  <c r="R83" i="9"/>
  <c r="P84" i="9"/>
  <c r="C102" i="9"/>
  <c r="J84" i="9"/>
  <c r="T82" i="9"/>
  <c r="N82" i="9"/>
  <c r="E100" i="9"/>
  <c r="C54" i="9"/>
  <c r="J53" i="9"/>
  <c r="F53" i="9"/>
  <c r="C70" i="9"/>
  <c r="P53" i="9"/>
  <c r="N51" i="9"/>
  <c r="E68" i="9"/>
  <c r="T51" i="9"/>
  <c r="Q53" i="9"/>
  <c r="D54" i="9"/>
  <c r="K53" i="9"/>
  <c r="G53" i="9"/>
  <c r="D69" i="9"/>
  <c r="L52" i="9"/>
  <c r="H52" i="9"/>
  <c r="R52" i="9"/>
  <c r="S52" i="9"/>
  <c r="M52" i="9"/>
  <c r="I52" i="9"/>
  <c r="O52" i="9" s="1"/>
  <c r="E52" i="9"/>
  <c r="K86" i="9" l="1"/>
  <c r="Q86" i="9"/>
  <c r="M85" i="9"/>
  <c r="S85" i="9"/>
  <c r="E101" i="9"/>
  <c r="N83" i="9"/>
  <c r="T83" i="9"/>
  <c r="R84" i="9"/>
  <c r="L84" i="9"/>
  <c r="D102" i="9"/>
  <c r="P85" i="9"/>
  <c r="C103" i="9"/>
  <c r="J85" i="9"/>
  <c r="O84" i="9"/>
  <c r="U84" i="9"/>
  <c r="M53" i="9"/>
  <c r="I53" i="9"/>
  <c r="O53" i="9" s="1"/>
  <c r="E53" i="9"/>
  <c r="S53" i="9"/>
  <c r="C71" i="9"/>
  <c r="P54" i="9"/>
  <c r="C55" i="9"/>
  <c r="J54" i="9"/>
  <c r="F54" i="9"/>
  <c r="E69" i="9"/>
  <c r="T52" i="9"/>
  <c r="N52" i="9"/>
  <c r="K54" i="9"/>
  <c r="G54" i="9"/>
  <c r="Q54" i="9"/>
  <c r="D55" i="9"/>
  <c r="R53" i="9"/>
  <c r="D70" i="9"/>
  <c r="L53" i="9"/>
  <c r="H53" i="9"/>
  <c r="U85" i="9" l="1"/>
  <c r="O85" i="9"/>
  <c r="Q87" i="9"/>
  <c r="K87" i="9"/>
  <c r="P86" i="9"/>
  <c r="J86" i="9"/>
  <c r="C104" i="9"/>
  <c r="E102" i="9"/>
  <c r="N84" i="9"/>
  <c r="T84" i="9"/>
  <c r="S86" i="9"/>
  <c r="M86" i="9"/>
  <c r="D103" i="9"/>
  <c r="L85" i="9"/>
  <c r="R85" i="9"/>
  <c r="E70" i="9"/>
  <c r="N53" i="9"/>
  <c r="T53" i="9"/>
  <c r="Q55" i="9"/>
  <c r="K55" i="9"/>
  <c r="G55" i="9"/>
  <c r="L54" i="9"/>
  <c r="H54" i="9"/>
  <c r="D71" i="9"/>
  <c r="R54" i="9"/>
  <c r="S54" i="9"/>
  <c r="M54" i="9"/>
  <c r="I54" i="9"/>
  <c r="O54" i="9" s="1"/>
  <c r="E54" i="9"/>
  <c r="C72" i="9"/>
  <c r="J55" i="9"/>
  <c r="F55" i="9"/>
  <c r="P55" i="9"/>
  <c r="T85" i="9" l="1"/>
  <c r="E103" i="9"/>
  <c r="N85" i="9"/>
  <c r="U86" i="9"/>
  <c r="O86" i="9"/>
  <c r="S87" i="9"/>
  <c r="M87" i="9"/>
  <c r="Q88" i="9"/>
  <c r="K88" i="9"/>
  <c r="P87" i="9"/>
  <c r="J87" i="9"/>
  <c r="C105" i="9"/>
  <c r="D104" i="9"/>
  <c r="R86" i="9"/>
  <c r="L86" i="9"/>
  <c r="D72" i="9"/>
  <c r="R55" i="9"/>
  <c r="L55" i="9"/>
  <c r="H55" i="9"/>
  <c r="M55" i="9"/>
  <c r="I55" i="9"/>
  <c r="O55" i="9" s="1"/>
  <c r="E55" i="9"/>
  <c r="S55" i="9"/>
  <c r="T54" i="9"/>
  <c r="E71" i="9"/>
  <c r="N54" i="9"/>
  <c r="P88" i="9" l="1"/>
  <c r="C106" i="9"/>
  <c r="J88" i="9"/>
  <c r="L87" i="9"/>
  <c r="D105" i="9"/>
  <c r="R87" i="9"/>
  <c r="U87" i="9"/>
  <c r="O87" i="9"/>
  <c r="T86" i="9"/>
  <c r="E104" i="9"/>
  <c r="N86" i="9"/>
  <c r="M88" i="9"/>
  <c r="S88" i="9"/>
  <c r="Q89" i="9"/>
  <c r="K89" i="9"/>
  <c r="N55" i="9"/>
  <c r="E72" i="9"/>
  <c r="T55" i="9"/>
  <c r="U88" i="9" l="1"/>
  <c r="O88" i="9"/>
  <c r="P89" i="9"/>
  <c r="C107" i="9"/>
  <c r="J89" i="9"/>
  <c r="S89" i="9"/>
  <c r="M89" i="9"/>
  <c r="E105" i="9"/>
  <c r="N87" i="9"/>
  <c r="T87" i="9"/>
  <c r="Q90" i="9"/>
  <c r="K90" i="9"/>
  <c r="R88" i="9"/>
  <c r="L88" i="9"/>
  <c r="D106" i="9"/>
  <c r="L89" i="9" l="1"/>
  <c r="R89" i="9"/>
  <c r="D107" i="9"/>
  <c r="U89" i="9"/>
  <c r="O89" i="9"/>
  <c r="P90" i="9"/>
  <c r="C108" i="9"/>
  <c r="J90" i="9"/>
  <c r="Q91" i="9"/>
  <c r="K91" i="9"/>
  <c r="E106" i="9"/>
  <c r="N88" i="9"/>
  <c r="T88" i="9"/>
  <c r="S90" i="9"/>
  <c r="M90" i="9"/>
  <c r="S91" i="9" l="1"/>
  <c r="M91" i="9"/>
  <c r="J91" i="9"/>
  <c r="P91" i="9"/>
  <c r="C109" i="9"/>
  <c r="T89" i="9"/>
  <c r="N89" i="9"/>
  <c r="E107" i="9"/>
  <c r="D108" i="9"/>
  <c r="R90" i="9"/>
  <c r="L90" i="9"/>
  <c r="Q92" i="9"/>
  <c r="K92" i="9"/>
  <c r="O90" i="9"/>
  <c r="U90" i="9"/>
  <c r="B22" i="8"/>
  <c r="B21" i="8"/>
  <c r="B20" i="8"/>
  <c r="B17" i="8"/>
  <c r="B16" i="8"/>
  <c r="B11" i="8"/>
  <c r="B10" i="8"/>
  <c r="B9" i="8"/>
  <c r="B6" i="8"/>
  <c r="B5" i="8"/>
  <c r="G107" i="2"/>
  <c r="G109" i="2"/>
  <c r="G108" i="2" s="1"/>
  <c r="G111" i="2"/>
  <c r="G216" i="2" s="1"/>
  <c r="G113" i="2"/>
  <c r="G218" i="2" s="1"/>
  <c r="G115" i="2"/>
  <c r="G220" i="2" s="1"/>
  <c r="G117" i="2"/>
  <c r="G116" i="2" s="1"/>
  <c r="G119" i="2"/>
  <c r="G121" i="2"/>
  <c r="G228" i="2" s="1"/>
  <c r="G123" i="2"/>
  <c r="G230" i="2" s="1"/>
  <c r="G125" i="2"/>
  <c r="G124" i="2" s="1"/>
  <c r="G127" i="2"/>
  <c r="G129" i="2"/>
  <c r="G128" i="2" s="1"/>
  <c r="G131" i="2"/>
  <c r="G240" i="2" s="1"/>
  <c r="G133" i="2"/>
  <c r="G132" i="2" s="1"/>
  <c r="G135" i="2"/>
  <c r="G134" i="2" s="1"/>
  <c r="G137" i="2"/>
  <c r="G136" i="2" s="1"/>
  <c r="G139" i="2"/>
  <c r="G246" i="2" s="1"/>
  <c r="G141" i="2"/>
  <c r="G248" i="2" s="1"/>
  <c r="G143" i="2"/>
  <c r="G250" i="2" s="1"/>
  <c r="G145" i="2"/>
  <c r="G252" i="2" s="1"/>
  <c r="G147" i="2"/>
  <c r="G254" i="2" s="1"/>
  <c r="G149" i="2"/>
  <c r="G148" i="2" s="1"/>
  <c r="G151" i="2"/>
  <c r="G150" i="2" s="1"/>
  <c r="G153" i="2"/>
  <c r="G152" i="2" s="1"/>
  <c r="G155" i="2"/>
  <c r="G262" i="2" s="1"/>
  <c r="G157" i="2"/>
  <c r="G264" i="2" s="1"/>
  <c r="G159" i="2"/>
  <c r="G266" i="2" s="1"/>
  <c r="G373" i="2" s="1"/>
  <c r="G490" i="2" s="1"/>
  <c r="G161" i="2"/>
  <c r="G268" i="2" s="1"/>
  <c r="G163" i="2"/>
  <c r="G270" i="2" s="1"/>
  <c r="G377" i="2" s="1"/>
  <c r="G494" i="2" s="1"/>
  <c r="G165" i="2"/>
  <c r="G164" i="2" s="1"/>
  <c r="G167" i="2"/>
  <c r="G166" i="2" s="1"/>
  <c r="G194" i="2"/>
  <c r="G301" i="2" s="1"/>
  <c r="E194" i="2"/>
  <c r="E155" i="2"/>
  <c r="E154" i="2" s="1"/>
  <c r="E145" i="2"/>
  <c r="E144" i="2" s="1"/>
  <c r="G206" i="2"/>
  <c r="G205" i="2" s="1"/>
  <c r="E206" i="2"/>
  <c r="E313" i="2" s="1"/>
  <c r="G204" i="2"/>
  <c r="G203" i="2" s="1"/>
  <c r="E204" i="2"/>
  <c r="E203" i="2" s="1"/>
  <c r="G202" i="2"/>
  <c r="G201" i="2" s="1"/>
  <c r="E202" i="2"/>
  <c r="E201" i="2" s="1"/>
  <c r="G200" i="2"/>
  <c r="E200" i="2"/>
  <c r="E199" i="2" s="1"/>
  <c r="G198" i="2"/>
  <c r="G305" i="2" s="1"/>
  <c r="E198" i="2"/>
  <c r="G196" i="2"/>
  <c r="E196" i="2"/>
  <c r="G192" i="2"/>
  <c r="E192" i="2"/>
  <c r="G190" i="2"/>
  <c r="G297" i="2" s="1"/>
  <c r="E190" i="2"/>
  <c r="G188" i="2"/>
  <c r="E188" i="2"/>
  <c r="G186" i="2"/>
  <c r="E186" i="2"/>
  <c r="G184" i="2"/>
  <c r="G291" i="2" s="1"/>
  <c r="E184" i="2"/>
  <c r="G182" i="2"/>
  <c r="E182" i="2"/>
  <c r="G180" i="2"/>
  <c r="G287" i="2" s="1"/>
  <c r="E180" i="2"/>
  <c r="G178" i="2"/>
  <c r="E178" i="2"/>
  <c r="G176" i="2"/>
  <c r="E176" i="2"/>
  <c r="G174" i="2"/>
  <c r="E174" i="2"/>
  <c r="E167" i="2"/>
  <c r="E166" i="2" s="1"/>
  <c r="E165" i="2"/>
  <c r="E164" i="2" s="1"/>
  <c r="E163" i="2"/>
  <c r="E162" i="2" s="1"/>
  <c r="E161" i="2"/>
  <c r="E160" i="2" s="1"/>
  <c r="E159" i="2"/>
  <c r="E158" i="2" s="1"/>
  <c r="E157" i="2"/>
  <c r="E264" i="2" s="1"/>
  <c r="E153" i="2"/>
  <c r="E152" i="2" s="1"/>
  <c r="E151" i="2"/>
  <c r="E150" i="2" s="1"/>
  <c r="E149" i="2"/>
  <c r="E148" i="2" s="1"/>
  <c r="E147" i="2"/>
  <c r="E146" i="2" s="1"/>
  <c r="E143" i="2"/>
  <c r="E142" i="2" s="1"/>
  <c r="E141" i="2"/>
  <c r="E140" i="2" s="1"/>
  <c r="E139" i="2"/>
  <c r="E138" i="2" s="1"/>
  <c r="E137" i="2"/>
  <c r="E135" i="2"/>
  <c r="E134" i="2" s="1"/>
  <c r="E133" i="2"/>
  <c r="E132" i="2" s="1"/>
  <c r="E131" i="2"/>
  <c r="E130" i="2" s="1"/>
  <c r="E129" i="2"/>
  <c r="E128" i="2" s="1"/>
  <c r="E127" i="2"/>
  <c r="E126" i="2" s="1"/>
  <c r="E125" i="2"/>
  <c r="E124" i="2" s="1"/>
  <c r="E123" i="2"/>
  <c r="E122" i="2" s="1"/>
  <c r="E121" i="2"/>
  <c r="E120" i="2" s="1"/>
  <c r="E119" i="2"/>
  <c r="E118" i="2" s="1"/>
  <c r="E117" i="2"/>
  <c r="E116" i="2" s="1"/>
  <c r="E115" i="2"/>
  <c r="E114" i="2" s="1"/>
  <c r="E113" i="2"/>
  <c r="E112" i="2" s="1"/>
  <c r="E111" i="2"/>
  <c r="E110" i="2" s="1"/>
  <c r="E109" i="2"/>
  <c r="E108" i="2" s="1"/>
  <c r="E107" i="2"/>
  <c r="E214" i="2" s="1"/>
  <c r="D109" i="9" l="1"/>
  <c r="R91" i="9"/>
  <c r="L91" i="9"/>
  <c r="G607" i="2"/>
  <c r="H490" i="2"/>
  <c r="M92" i="9"/>
  <c r="S92" i="9"/>
  <c r="G615" i="2"/>
  <c r="H494" i="2"/>
  <c r="P92" i="9"/>
  <c r="C110" i="9"/>
  <c r="J92" i="9"/>
  <c r="T90" i="9"/>
  <c r="N90" i="9"/>
  <c r="E108" i="9"/>
  <c r="U91" i="9"/>
  <c r="O91" i="9"/>
  <c r="G489" i="2"/>
  <c r="G493" i="2"/>
  <c r="G253" i="2"/>
  <c r="G361" i="2"/>
  <c r="G476" i="2" s="1"/>
  <c r="H476" i="2" s="1"/>
  <c r="G219" i="2"/>
  <c r="G327" i="2"/>
  <c r="G438" i="2" s="1"/>
  <c r="G175" i="2"/>
  <c r="G283" i="2"/>
  <c r="G286" i="2"/>
  <c r="G394" i="2"/>
  <c r="G507" i="2" s="1"/>
  <c r="G290" i="2"/>
  <c r="G398" i="2"/>
  <c r="G513" i="2" s="1"/>
  <c r="G187" i="2"/>
  <c r="G295" i="2"/>
  <c r="G191" i="2"/>
  <c r="G299" i="2"/>
  <c r="G304" i="2"/>
  <c r="G414" i="2"/>
  <c r="G531" i="2" s="1"/>
  <c r="G300" i="2"/>
  <c r="G408" i="2"/>
  <c r="G525" i="2" s="1"/>
  <c r="G267" i="2"/>
  <c r="G375" i="2"/>
  <c r="G492" i="2" s="1"/>
  <c r="G247" i="2"/>
  <c r="G355" i="2"/>
  <c r="G468" i="2" s="1"/>
  <c r="G126" i="2"/>
  <c r="G234" i="2"/>
  <c r="G227" i="2"/>
  <c r="G335" i="2"/>
  <c r="G446" i="2" s="1"/>
  <c r="G106" i="2"/>
  <c r="G214" i="2"/>
  <c r="G213" i="2" s="1"/>
  <c r="G154" i="2"/>
  <c r="G114" i="2"/>
  <c r="E263" i="2"/>
  <c r="E371" i="2"/>
  <c r="E175" i="2"/>
  <c r="E283" i="2"/>
  <c r="E179" i="2"/>
  <c r="E287" i="2"/>
  <c r="F287" i="2" s="1"/>
  <c r="F286" i="2" s="1"/>
  <c r="E183" i="2"/>
  <c r="E291" i="2"/>
  <c r="E187" i="2"/>
  <c r="E295" i="2"/>
  <c r="E191" i="2"/>
  <c r="E299" i="2"/>
  <c r="E197" i="2"/>
  <c r="E305" i="2"/>
  <c r="F305" i="2" s="1"/>
  <c r="F304" i="2" s="1"/>
  <c r="E312" i="2"/>
  <c r="E422" i="2"/>
  <c r="E193" i="2"/>
  <c r="E301" i="2"/>
  <c r="F301" i="2" s="1"/>
  <c r="F300" i="2" s="1"/>
  <c r="G261" i="2"/>
  <c r="G369" i="2"/>
  <c r="G486" i="2" s="1"/>
  <c r="G249" i="2"/>
  <c r="G357" i="2"/>
  <c r="G470" i="2" s="1"/>
  <c r="E106" i="2"/>
  <c r="E226" i="2"/>
  <c r="G162" i="2"/>
  <c r="G122" i="2"/>
  <c r="E321" i="2"/>
  <c r="E213" i="2"/>
  <c r="G173" i="2"/>
  <c r="G281" i="2"/>
  <c r="G388" i="2" s="1"/>
  <c r="G501" i="2" s="1"/>
  <c r="G177" i="2"/>
  <c r="G285" i="2"/>
  <c r="G181" i="2"/>
  <c r="G289" i="2"/>
  <c r="G185" i="2"/>
  <c r="G293" i="2"/>
  <c r="G296" i="2"/>
  <c r="G404" i="2"/>
  <c r="G521" i="2" s="1"/>
  <c r="F196" i="2"/>
  <c r="F195" i="2" s="1"/>
  <c r="G303" i="2"/>
  <c r="G376" i="2"/>
  <c r="G263" i="2"/>
  <c r="G371" i="2"/>
  <c r="G488" i="2" s="1"/>
  <c r="G251" i="2"/>
  <c r="G359" i="2"/>
  <c r="G472" i="2" s="1"/>
  <c r="G229" i="2"/>
  <c r="G337" i="2"/>
  <c r="G448" i="2" s="1"/>
  <c r="G215" i="2"/>
  <c r="G323" i="2"/>
  <c r="G434" i="2" s="1"/>
  <c r="F143" i="2"/>
  <c r="F142" i="2" s="1"/>
  <c r="F200" i="2"/>
  <c r="F199" i="2" s="1"/>
  <c r="E270" i="2"/>
  <c r="G130" i="2"/>
  <c r="E173" i="2"/>
  <c r="E281" i="2"/>
  <c r="E388" i="2" s="1"/>
  <c r="E177" i="2"/>
  <c r="E285" i="2"/>
  <c r="E181" i="2"/>
  <c r="E289" i="2"/>
  <c r="E185" i="2"/>
  <c r="E293" i="2"/>
  <c r="E189" i="2"/>
  <c r="E297" i="2"/>
  <c r="F297" i="2" s="1"/>
  <c r="F296" i="2" s="1"/>
  <c r="E195" i="2"/>
  <c r="E303" i="2"/>
  <c r="G372" i="2"/>
  <c r="G245" i="2"/>
  <c r="G353" i="2"/>
  <c r="G466" i="2" s="1"/>
  <c r="G239" i="2"/>
  <c r="G347" i="2"/>
  <c r="G460" i="2" s="1"/>
  <c r="G217" i="2"/>
  <c r="G325" i="2"/>
  <c r="G436" i="2" s="1"/>
  <c r="E274" i="2"/>
  <c r="G146" i="2"/>
  <c r="E246" i="2"/>
  <c r="E258" i="2"/>
  <c r="E230" i="2"/>
  <c r="E309" i="2"/>
  <c r="G238" i="2"/>
  <c r="E254" i="2"/>
  <c r="G260" i="2"/>
  <c r="E266" i="2"/>
  <c r="F266" i="2" s="1"/>
  <c r="F265" i="2" s="1"/>
  <c r="E240" i="2"/>
  <c r="F240" i="2" s="1"/>
  <c r="F239" i="2" s="1"/>
  <c r="E311" i="2"/>
  <c r="E420" i="2" s="1"/>
  <c r="E537" i="2" s="1"/>
  <c r="E658" i="2" s="1"/>
  <c r="G138" i="2"/>
  <c r="F119" i="2"/>
  <c r="F118" i="2" s="1"/>
  <c r="G269" i="2"/>
  <c r="F270" i="2"/>
  <c r="F269" i="2" s="1"/>
  <c r="G265" i="2"/>
  <c r="G179" i="2"/>
  <c r="E242" i="2"/>
  <c r="E220" i="2"/>
  <c r="G258" i="2"/>
  <c r="G242" i="2"/>
  <c r="G309" i="2"/>
  <c r="F115" i="2"/>
  <c r="F114" i="2" s="1"/>
  <c r="E156" i="2"/>
  <c r="F194" i="2"/>
  <c r="F193" i="2" s="1"/>
  <c r="E272" i="2"/>
  <c r="E268" i="2"/>
  <c r="F268" i="2" s="1"/>
  <c r="F267" i="2" s="1"/>
  <c r="E252" i="2"/>
  <c r="E244" i="2"/>
  <c r="E238" i="2"/>
  <c r="E224" i="2"/>
  <c r="G158" i="2"/>
  <c r="G142" i="2"/>
  <c r="F121" i="2"/>
  <c r="F120" i="2" s="1"/>
  <c r="G110" i="2"/>
  <c r="G244" i="2"/>
  <c r="G224" i="2"/>
  <c r="E260" i="2"/>
  <c r="E248" i="2"/>
  <c r="F248" i="2" s="1"/>
  <c r="F247" i="2" s="1"/>
  <c r="E232" i="2"/>
  <c r="E216" i="2"/>
  <c r="G226" i="2"/>
  <c r="G311" i="2"/>
  <c r="G420" i="2" s="1"/>
  <c r="F155" i="2"/>
  <c r="F154" i="2" s="1"/>
  <c r="G274" i="2"/>
  <c r="E262" i="2"/>
  <c r="E256" i="2"/>
  <c r="E250" i="2"/>
  <c r="F250" i="2" s="1"/>
  <c r="F249" i="2" s="1"/>
  <c r="E234" i="2"/>
  <c r="E228" i="2"/>
  <c r="F228" i="2" s="1"/>
  <c r="F227" i="2" s="1"/>
  <c r="E218" i="2"/>
  <c r="F218" i="2" s="1"/>
  <c r="F217" i="2" s="1"/>
  <c r="E307" i="2"/>
  <c r="G118" i="2"/>
  <c r="G256" i="2"/>
  <c r="G232" i="2"/>
  <c r="G313" i="2"/>
  <c r="G307" i="2"/>
  <c r="G272" i="2"/>
  <c r="G160" i="2"/>
  <c r="G156" i="2"/>
  <c r="G144" i="2"/>
  <c r="G140" i="2"/>
  <c r="G120" i="2"/>
  <c r="G112" i="2"/>
  <c r="F264" i="2"/>
  <c r="F263" i="2" s="1"/>
  <c r="F137" i="2"/>
  <c r="F136" i="2" s="1"/>
  <c r="G195" i="2"/>
  <c r="F206" i="2"/>
  <c r="F205" i="2" s="1"/>
  <c r="F190" i="2"/>
  <c r="F189" i="2" s="1"/>
  <c r="F145" i="2"/>
  <c r="F144" i="2" s="1"/>
  <c r="G193" i="2"/>
  <c r="F113" i="2"/>
  <c r="F112" i="2" s="1"/>
  <c r="F125" i="2"/>
  <c r="F124" i="2" s="1"/>
  <c r="F127" i="2"/>
  <c r="F126" i="2" s="1"/>
  <c r="F131" i="2"/>
  <c r="F130" i="2" s="1"/>
  <c r="F139" i="2"/>
  <c r="F138" i="2" s="1"/>
  <c r="F178" i="2"/>
  <c r="F177" i="2" s="1"/>
  <c r="F184" i="2"/>
  <c r="F183" i="2" s="1"/>
  <c r="G189" i="2"/>
  <c r="F198" i="2"/>
  <c r="F197" i="2" s="1"/>
  <c r="F204" i="2"/>
  <c r="F203" i="2" s="1"/>
  <c r="F163" i="2"/>
  <c r="F162" i="2" s="1"/>
  <c r="F176" i="2"/>
  <c r="F175" i="2" s="1"/>
  <c r="F129" i="2"/>
  <c r="F128" i="2" s="1"/>
  <c r="E136" i="2"/>
  <c r="F149" i="2"/>
  <c r="F148" i="2" s="1"/>
  <c r="F167" i="2"/>
  <c r="F166" i="2" s="1"/>
  <c r="G183" i="2"/>
  <c r="E205" i="2"/>
  <c r="F107" i="2"/>
  <c r="F106" i="2" s="1"/>
  <c r="F111" i="2"/>
  <c r="F110" i="2" s="1"/>
  <c r="F159" i="2"/>
  <c r="F158" i="2" s="1"/>
  <c r="F174" i="2"/>
  <c r="F173" i="2" s="1"/>
  <c r="F202" i="2"/>
  <c r="F201" i="2" s="1"/>
  <c r="F180" i="2"/>
  <c r="F179" i="2" s="1"/>
  <c r="G197" i="2"/>
  <c r="G199" i="2"/>
  <c r="F192" i="2"/>
  <c r="F191" i="2" s="1"/>
  <c r="F188" i="2"/>
  <c r="F187" i="2" s="1"/>
  <c r="F186" i="2"/>
  <c r="F185" i="2" s="1"/>
  <c r="F182" i="2"/>
  <c r="F181" i="2" s="1"/>
  <c r="F165" i="2"/>
  <c r="F164" i="2" s="1"/>
  <c r="F161" i="2"/>
  <c r="F160" i="2" s="1"/>
  <c r="F157" i="2"/>
  <c r="F156" i="2" s="1"/>
  <c r="F153" i="2"/>
  <c r="F152" i="2" s="1"/>
  <c r="F151" i="2"/>
  <c r="F150" i="2" s="1"/>
  <c r="F147" i="2"/>
  <c r="F146" i="2" s="1"/>
  <c r="F141" i="2"/>
  <c r="F140" i="2" s="1"/>
  <c r="F135" i="2"/>
  <c r="F134" i="2" s="1"/>
  <c r="F133" i="2"/>
  <c r="F132" i="2" s="1"/>
  <c r="F123" i="2"/>
  <c r="F122" i="2" s="1"/>
  <c r="F117" i="2"/>
  <c r="F116" i="2" s="1"/>
  <c r="F109" i="2"/>
  <c r="F108" i="2" s="1"/>
  <c r="E657" i="2" l="1"/>
  <c r="E781" i="2"/>
  <c r="G614" i="2"/>
  <c r="G738" i="2"/>
  <c r="G861" i="2" s="1"/>
  <c r="G860" i="2" s="1"/>
  <c r="G606" i="2"/>
  <c r="G730" i="2"/>
  <c r="G853" i="2" s="1"/>
  <c r="G852" i="2" s="1"/>
  <c r="F258" i="2"/>
  <c r="F257" i="2" s="1"/>
  <c r="G583" i="2"/>
  <c r="H466" i="2"/>
  <c r="G587" i="2"/>
  <c r="G710" i="2" s="1"/>
  <c r="H468" i="2"/>
  <c r="H513" i="2"/>
  <c r="G634" i="2"/>
  <c r="G757" i="2" s="1"/>
  <c r="G880" i="2" s="1"/>
  <c r="H488" i="2"/>
  <c r="G577" i="2"/>
  <c r="H460" i="2"/>
  <c r="G642" i="2"/>
  <c r="G765" i="2" s="1"/>
  <c r="G888" i="2" s="1"/>
  <c r="H521" i="2"/>
  <c r="G622" i="2"/>
  <c r="G745" i="2" s="1"/>
  <c r="G868" i="2" s="1"/>
  <c r="H501" i="2"/>
  <c r="G589" i="2"/>
  <c r="H470" i="2"/>
  <c r="G613" i="2"/>
  <c r="G736" i="2" s="1"/>
  <c r="G859" i="2" s="1"/>
  <c r="H492" i="2"/>
  <c r="H531" i="2"/>
  <c r="G652" i="2"/>
  <c r="G775" i="2" s="1"/>
  <c r="G898" i="2" s="1"/>
  <c r="H507" i="2"/>
  <c r="G628" i="2"/>
  <c r="G751" i="2" s="1"/>
  <c r="G874" i="2" s="1"/>
  <c r="G555" i="2"/>
  <c r="H438" i="2"/>
  <c r="U92" i="9"/>
  <c r="O92" i="9"/>
  <c r="G553" i="2"/>
  <c r="H436" i="2"/>
  <c r="G605" i="2"/>
  <c r="H486" i="2"/>
  <c r="G563" i="2"/>
  <c r="G684" i="2" s="1"/>
  <c r="H446" i="2"/>
  <c r="G646" i="2"/>
  <c r="G769" i="2" s="1"/>
  <c r="G892" i="2" s="1"/>
  <c r="H525" i="2"/>
  <c r="G565" i="2"/>
  <c r="G686" i="2" s="1"/>
  <c r="H448" i="2"/>
  <c r="R92" i="9"/>
  <c r="D110" i="9"/>
  <c r="L92" i="9"/>
  <c r="G551" i="2"/>
  <c r="H434" i="2"/>
  <c r="G591" i="2"/>
  <c r="H472" i="2"/>
  <c r="E109" i="9"/>
  <c r="T91" i="9"/>
  <c r="N91" i="9"/>
  <c r="E280" i="2"/>
  <c r="G550" i="2"/>
  <c r="G612" i="2"/>
  <c r="E536" i="2"/>
  <c r="G562" i="2"/>
  <c r="G586" i="2"/>
  <c r="G594" i="2"/>
  <c r="G280" i="2"/>
  <c r="F224" i="2"/>
  <c r="F223" i="2" s="1"/>
  <c r="E387" i="2"/>
  <c r="E501" i="2"/>
  <c r="G447" i="2"/>
  <c r="G487" i="2"/>
  <c r="E320" i="2"/>
  <c r="E432" i="2"/>
  <c r="G435" i="2"/>
  <c r="G465" i="2"/>
  <c r="G485" i="2"/>
  <c r="E421" i="2"/>
  <c r="E539" i="2"/>
  <c r="E660" i="2" s="1"/>
  <c r="G445" i="2"/>
  <c r="G467" i="2"/>
  <c r="G524" i="2"/>
  <c r="G512" i="2"/>
  <c r="G475" i="2"/>
  <c r="F420" i="2"/>
  <c r="G537" i="2"/>
  <c r="G433" i="2"/>
  <c r="G471" i="2"/>
  <c r="G459" i="2"/>
  <c r="G520" i="2"/>
  <c r="G500" i="2"/>
  <c r="G469" i="2"/>
  <c r="E370" i="2"/>
  <c r="E488" i="2"/>
  <c r="G491" i="2"/>
  <c r="G530" i="2"/>
  <c r="G506" i="2"/>
  <c r="G437" i="2"/>
  <c r="G306" i="2"/>
  <c r="G416" i="2"/>
  <c r="G533" i="2" s="1"/>
  <c r="E233" i="2"/>
  <c r="E341" i="2"/>
  <c r="F274" i="2"/>
  <c r="F273" i="2" s="1"/>
  <c r="G381" i="2"/>
  <c r="E215" i="2"/>
  <c r="E323" i="2"/>
  <c r="F323" i="2" s="1"/>
  <c r="F322" i="2" s="1"/>
  <c r="G223" i="2"/>
  <c r="G331" i="2"/>
  <c r="G442" i="2" s="1"/>
  <c r="E271" i="2"/>
  <c r="E379" i="2"/>
  <c r="E378" i="2" s="1"/>
  <c r="G308" i="2"/>
  <c r="G418" i="2"/>
  <c r="G535" i="2" s="1"/>
  <c r="E241" i="2"/>
  <c r="E349" i="2"/>
  <c r="E265" i="2"/>
  <c r="E373" i="2"/>
  <c r="E490" i="2" s="1"/>
  <c r="E607" i="2" s="1"/>
  <c r="E730" i="2" s="1"/>
  <c r="E308" i="2"/>
  <c r="E418" i="2"/>
  <c r="G324" i="2"/>
  <c r="G352" i="2"/>
  <c r="E302" i="2"/>
  <c r="E410" i="2"/>
  <c r="E292" i="2"/>
  <c r="E400" i="2"/>
  <c r="E284" i="2"/>
  <c r="E392" i="2"/>
  <c r="G322" i="2"/>
  <c r="G358" i="2"/>
  <c r="G407" i="2"/>
  <c r="G255" i="2"/>
  <c r="G363" i="2"/>
  <c r="G478" i="2" s="1"/>
  <c r="E227" i="2"/>
  <c r="E335" i="2"/>
  <c r="F335" i="2" s="1"/>
  <c r="F334" i="2" s="1"/>
  <c r="E261" i="2"/>
  <c r="E369" i="2"/>
  <c r="G225" i="2"/>
  <c r="G333" i="2"/>
  <c r="G444" i="2" s="1"/>
  <c r="E259" i="2"/>
  <c r="E367" i="2"/>
  <c r="E223" i="2"/>
  <c r="E331" i="2"/>
  <c r="E267" i="2"/>
  <c r="E375" i="2"/>
  <c r="F375" i="2" s="1"/>
  <c r="F374" i="2" s="1"/>
  <c r="E219" i="2"/>
  <c r="E327" i="2"/>
  <c r="F327" i="2" s="1"/>
  <c r="F326" i="2" s="1"/>
  <c r="E239" i="2"/>
  <c r="E347" i="2"/>
  <c r="E245" i="2"/>
  <c r="E353" i="2"/>
  <c r="E273" i="2"/>
  <c r="E381" i="2"/>
  <c r="G292" i="2"/>
  <c r="G400" i="2"/>
  <c r="G515" i="2" s="1"/>
  <c r="F293" i="2"/>
  <c r="F292" i="2" s="1"/>
  <c r="G284" i="2"/>
  <c r="G392" i="2"/>
  <c r="G505" i="2" s="1"/>
  <c r="F285" i="2"/>
  <c r="F284" i="2" s="1"/>
  <c r="E225" i="2"/>
  <c r="E333" i="2"/>
  <c r="G368" i="2"/>
  <c r="E298" i="2"/>
  <c r="E406" i="2"/>
  <c r="E290" i="2"/>
  <c r="E398" i="2"/>
  <c r="F398" i="2" s="1"/>
  <c r="F397" i="2" s="1"/>
  <c r="E390" i="2"/>
  <c r="E282" i="2"/>
  <c r="G334" i="2"/>
  <c r="G354" i="2"/>
  <c r="G413" i="2"/>
  <c r="G294" i="2"/>
  <c r="G402" i="2"/>
  <c r="G517" i="2" s="1"/>
  <c r="F295" i="2"/>
  <c r="F294" i="2" s="1"/>
  <c r="G282" i="2"/>
  <c r="G390" i="2"/>
  <c r="G503" i="2" s="1"/>
  <c r="F283" i="2"/>
  <c r="F282" i="2" s="1"/>
  <c r="G360" i="2"/>
  <c r="G231" i="2"/>
  <c r="G339" i="2"/>
  <c r="G450" i="2" s="1"/>
  <c r="E217" i="2"/>
  <c r="E325" i="2"/>
  <c r="E255" i="2"/>
  <c r="E363" i="2"/>
  <c r="G419" i="2"/>
  <c r="E247" i="2"/>
  <c r="E355" i="2"/>
  <c r="E251" i="2"/>
  <c r="E359" i="2"/>
  <c r="G257" i="2"/>
  <c r="G365" i="2"/>
  <c r="G480" i="2" s="1"/>
  <c r="E310" i="2"/>
  <c r="E419" i="2"/>
  <c r="E253" i="2"/>
  <c r="E361" i="2"/>
  <c r="E257" i="2"/>
  <c r="E365" i="2"/>
  <c r="G346" i="2"/>
  <c r="E404" i="2"/>
  <c r="F404" i="2" s="1"/>
  <c r="F403" i="2" s="1"/>
  <c r="E296" i="2"/>
  <c r="E396" i="2"/>
  <c r="E288" i="2"/>
  <c r="G336" i="2"/>
  <c r="G370" i="2"/>
  <c r="F371" i="2"/>
  <c r="F370" i="2" s="1"/>
  <c r="G302" i="2"/>
  <c r="G410" i="2"/>
  <c r="G527" i="2" s="1"/>
  <c r="F303" i="2"/>
  <c r="F302" i="2" s="1"/>
  <c r="G397" i="2"/>
  <c r="F307" i="2"/>
  <c r="F306" i="2" s="1"/>
  <c r="G271" i="2"/>
  <c r="G379" i="2"/>
  <c r="G312" i="2"/>
  <c r="G422" i="2"/>
  <c r="G539" i="2" s="1"/>
  <c r="E306" i="2"/>
  <c r="E416" i="2"/>
  <c r="E249" i="2"/>
  <c r="E357" i="2"/>
  <c r="E231" i="2"/>
  <c r="E339" i="2"/>
  <c r="G243" i="2"/>
  <c r="G351" i="2"/>
  <c r="G464" i="2" s="1"/>
  <c r="E243" i="2"/>
  <c r="E351" i="2"/>
  <c r="G241" i="2"/>
  <c r="G349" i="2"/>
  <c r="G462" i="2" s="1"/>
  <c r="G259" i="2"/>
  <c r="G367" i="2"/>
  <c r="G482" i="2" s="1"/>
  <c r="E229" i="2"/>
  <c r="E337" i="2"/>
  <c r="E269" i="2"/>
  <c r="E377" i="2"/>
  <c r="E494" i="2" s="1"/>
  <c r="E615" i="2" s="1"/>
  <c r="E738" i="2" s="1"/>
  <c r="G403" i="2"/>
  <c r="G288" i="2"/>
  <c r="G396" i="2"/>
  <c r="G509" i="2" s="1"/>
  <c r="F289" i="2"/>
  <c r="F288" i="2" s="1"/>
  <c r="G387" i="2"/>
  <c r="F388" i="2"/>
  <c r="F387" i="2" s="1"/>
  <c r="G356" i="2"/>
  <c r="E300" i="2"/>
  <c r="E408" i="2"/>
  <c r="E304" i="2"/>
  <c r="E414" i="2"/>
  <c r="E294" i="2"/>
  <c r="E402" i="2"/>
  <c r="E394" i="2"/>
  <c r="E286" i="2"/>
  <c r="G321" i="2"/>
  <c r="G432" i="2" s="1"/>
  <c r="F214" i="2"/>
  <c r="F213" i="2" s="1"/>
  <c r="G374" i="2"/>
  <c r="G298" i="2"/>
  <c r="G406" i="2"/>
  <c r="G523" i="2" s="1"/>
  <c r="F299" i="2"/>
  <c r="F298" i="2" s="1"/>
  <c r="G393" i="2"/>
  <c r="G326" i="2"/>
  <c r="F291" i="2"/>
  <c r="F290" i="2" s="1"/>
  <c r="E237" i="2"/>
  <c r="E345" i="2"/>
  <c r="G237" i="2"/>
  <c r="G345" i="2"/>
  <c r="G458" i="2" s="1"/>
  <c r="F232" i="2"/>
  <c r="F231" i="2" s="1"/>
  <c r="F244" i="2"/>
  <c r="F243" i="2" s="1"/>
  <c r="F254" i="2"/>
  <c r="F253" i="2" s="1"/>
  <c r="F226" i="2"/>
  <c r="F225" i="2" s="1"/>
  <c r="F311" i="2"/>
  <c r="F310" i="2" s="1"/>
  <c r="G310" i="2"/>
  <c r="F220" i="2"/>
  <c r="F219" i="2" s="1"/>
  <c r="G273" i="2"/>
  <c r="F252" i="2"/>
  <c r="F251" i="2" s="1"/>
  <c r="F216" i="2"/>
  <c r="F215" i="2" s="1"/>
  <c r="F313" i="2"/>
  <c r="F312" i="2" s="1"/>
  <c r="F281" i="2"/>
  <c r="F280" i="2" s="1"/>
  <c r="F260" i="2"/>
  <c r="F259" i="2" s="1"/>
  <c r="F309" i="2"/>
  <c r="F308" i="2" s="1"/>
  <c r="F272" i="2"/>
  <c r="F271" i="2" s="1"/>
  <c r="F238" i="2"/>
  <c r="F237" i="2" s="1"/>
  <c r="F256" i="2"/>
  <c r="F255" i="2" s="1"/>
  <c r="F242" i="2"/>
  <c r="F241" i="2" s="1"/>
  <c r="F246" i="2"/>
  <c r="F245" i="2" s="1"/>
  <c r="F262" i="2"/>
  <c r="F261" i="2" s="1"/>
  <c r="F230" i="2"/>
  <c r="F229" i="2" s="1"/>
  <c r="G873" i="2" l="1"/>
  <c r="E737" i="2"/>
  <c r="E861" i="2"/>
  <c r="G891" i="2"/>
  <c r="G858" i="2"/>
  <c r="G867" i="2"/>
  <c r="G897" i="2"/>
  <c r="E780" i="2"/>
  <c r="E904" i="2"/>
  <c r="E903" i="2" s="1"/>
  <c r="E729" i="2"/>
  <c r="E853" i="2"/>
  <c r="G887" i="2"/>
  <c r="G879" i="2"/>
  <c r="G750" i="2"/>
  <c r="F738" i="2"/>
  <c r="F737" i="2" s="1"/>
  <c r="G737" i="2"/>
  <c r="G685" i="2"/>
  <c r="G744" i="2"/>
  <c r="G576" i="2"/>
  <c r="G698" i="2"/>
  <c r="G564" i="2"/>
  <c r="G683" i="2"/>
  <c r="G552" i="2"/>
  <c r="G674" i="2"/>
  <c r="G791" i="2" s="1"/>
  <c r="G774" i="2"/>
  <c r="G709" i="2"/>
  <c r="F730" i="2"/>
  <c r="F729" i="2" s="1"/>
  <c r="G729" i="2"/>
  <c r="G768" i="2"/>
  <c r="G604" i="2"/>
  <c r="G728" i="2"/>
  <c r="G851" i="2" s="1"/>
  <c r="G582" i="2"/>
  <c r="G704" i="2"/>
  <c r="G825" i="2" s="1"/>
  <c r="G824" i="2" s="1"/>
  <c r="G590" i="2"/>
  <c r="G714" i="2"/>
  <c r="G837" i="2" s="1"/>
  <c r="G836" i="2" s="1"/>
  <c r="G735" i="2"/>
  <c r="E659" i="2"/>
  <c r="E783" i="2"/>
  <c r="G668" i="2"/>
  <c r="G672" i="2"/>
  <c r="G554" i="2"/>
  <c r="G676" i="2"/>
  <c r="G588" i="2"/>
  <c r="G712" i="2"/>
  <c r="G835" i="2" s="1"/>
  <c r="G764" i="2"/>
  <c r="G756" i="2"/>
  <c r="G581" i="2"/>
  <c r="G702" i="2" s="1"/>
  <c r="H464" i="2"/>
  <c r="G559" i="2"/>
  <c r="H442" i="2"/>
  <c r="G638" i="2"/>
  <c r="G761" i="2" s="1"/>
  <c r="G884" i="2" s="1"/>
  <c r="H517" i="2"/>
  <c r="G597" i="2"/>
  <c r="G720" i="2" s="1"/>
  <c r="H478" i="2"/>
  <c r="G641" i="2"/>
  <c r="G579" i="2"/>
  <c r="H462" i="2"/>
  <c r="H505" i="2"/>
  <c r="G626" i="2"/>
  <c r="G749" i="2" s="1"/>
  <c r="G872" i="2" s="1"/>
  <c r="H533" i="2"/>
  <c r="G654" i="2"/>
  <c r="G777" i="2" s="1"/>
  <c r="G900" i="2" s="1"/>
  <c r="G651" i="2"/>
  <c r="G575" i="2"/>
  <c r="H458" i="2"/>
  <c r="H523" i="2"/>
  <c r="G644" i="2"/>
  <c r="G767" i="2" s="1"/>
  <c r="G890" i="2" s="1"/>
  <c r="G549" i="2"/>
  <c r="H432" i="2"/>
  <c r="G601" i="2"/>
  <c r="G724" i="2" s="1"/>
  <c r="G847" i="2" s="1"/>
  <c r="H482" i="2"/>
  <c r="G567" i="2"/>
  <c r="H450" i="2"/>
  <c r="G624" i="2"/>
  <c r="G747" i="2" s="1"/>
  <c r="G870" i="2" s="1"/>
  <c r="H503" i="2"/>
  <c r="G658" i="2"/>
  <c r="G781" i="2" s="1"/>
  <c r="G904" i="2" s="1"/>
  <c r="H537" i="2"/>
  <c r="E500" i="2"/>
  <c r="E622" i="2"/>
  <c r="G645" i="2"/>
  <c r="G627" i="2"/>
  <c r="G633" i="2"/>
  <c r="H539" i="2"/>
  <c r="G660" i="2"/>
  <c r="G783" i="2" s="1"/>
  <c r="G906" i="2" s="1"/>
  <c r="G656" i="2"/>
  <c r="G779" i="2" s="1"/>
  <c r="G902" i="2" s="1"/>
  <c r="H535" i="2"/>
  <c r="H509" i="2"/>
  <c r="G630" i="2"/>
  <c r="G753" i="2" s="1"/>
  <c r="G876" i="2" s="1"/>
  <c r="H527" i="2"/>
  <c r="G648" i="2"/>
  <c r="G771" i="2" s="1"/>
  <c r="G894" i="2" s="1"/>
  <c r="G599" i="2"/>
  <c r="G722" i="2" s="1"/>
  <c r="G845" i="2" s="1"/>
  <c r="H480" i="2"/>
  <c r="H515" i="2"/>
  <c r="G636" i="2"/>
  <c r="G759" i="2" s="1"/>
  <c r="G882" i="2" s="1"/>
  <c r="G561" i="2"/>
  <c r="H444" i="2"/>
  <c r="E110" i="9"/>
  <c r="N92" i="9"/>
  <c r="T92" i="9"/>
  <c r="G621" i="2"/>
  <c r="F501" i="2"/>
  <c r="F500" i="2" s="1"/>
  <c r="E487" i="2"/>
  <c r="E538" i="2"/>
  <c r="G596" i="2"/>
  <c r="E606" i="2"/>
  <c r="F607" i="2"/>
  <c r="F606" i="2" s="1"/>
  <c r="E614" i="2"/>
  <c r="F615" i="2"/>
  <c r="F614" i="2" s="1"/>
  <c r="G598" i="2"/>
  <c r="E431" i="2"/>
  <c r="E549" i="2"/>
  <c r="E413" i="2"/>
  <c r="E531" i="2"/>
  <c r="E652" i="2" s="1"/>
  <c r="G508" i="2"/>
  <c r="E493" i="2"/>
  <c r="F494" i="2"/>
  <c r="F493" i="2" s="1"/>
  <c r="G481" i="2"/>
  <c r="E350" i="2"/>
  <c r="E464" i="2"/>
  <c r="E338" i="2"/>
  <c r="E450" i="2"/>
  <c r="E415" i="2"/>
  <c r="E533" i="2"/>
  <c r="E654" i="2" s="1"/>
  <c r="E395" i="2"/>
  <c r="E509" i="2"/>
  <c r="E630" i="2" s="1"/>
  <c r="E364" i="2"/>
  <c r="E480" i="2"/>
  <c r="E358" i="2"/>
  <c r="E472" i="2"/>
  <c r="E591" i="2" s="1"/>
  <c r="E714" i="2" s="1"/>
  <c r="G516" i="2"/>
  <c r="E397" i="2"/>
  <c r="E513" i="2"/>
  <c r="E634" i="2" s="1"/>
  <c r="G504" i="2"/>
  <c r="E344" i="2"/>
  <c r="E458" i="2"/>
  <c r="G431" i="2"/>
  <c r="F432" i="2"/>
  <c r="F431" i="2" s="1"/>
  <c r="E324" i="2"/>
  <c r="E436" i="2"/>
  <c r="E553" i="2" s="1"/>
  <c r="E674" i="2" s="1"/>
  <c r="E389" i="2"/>
  <c r="E503" i="2"/>
  <c r="G514" i="2"/>
  <c r="E352" i="2"/>
  <c r="E466" i="2"/>
  <c r="E583" i="2" s="1"/>
  <c r="E704" i="2" s="1"/>
  <c r="E326" i="2"/>
  <c r="E438" i="2"/>
  <c r="E555" i="2" s="1"/>
  <c r="E676" i="2" s="1"/>
  <c r="E675" i="2" s="1"/>
  <c r="E330" i="2"/>
  <c r="E442" i="2"/>
  <c r="F442" i="2" s="1"/>
  <c r="F441" i="2" s="1"/>
  <c r="G443" i="2"/>
  <c r="E334" i="2"/>
  <c r="E446" i="2"/>
  <c r="E563" i="2" s="1"/>
  <c r="E684" i="2" s="1"/>
  <c r="E683" i="2" s="1"/>
  <c r="E391" i="2"/>
  <c r="E505" i="2"/>
  <c r="E626" i="2" s="1"/>
  <c r="E409" i="2"/>
  <c r="E527" i="2"/>
  <c r="E648" i="2" s="1"/>
  <c r="E417" i="2"/>
  <c r="E535" i="2"/>
  <c r="E656" i="2" s="1"/>
  <c r="E348" i="2"/>
  <c r="E462" i="2"/>
  <c r="E322" i="2"/>
  <c r="E434" i="2"/>
  <c r="E551" i="2" s="1"/>
  <c r="E340" i="2"/>
  <c r="E452" i="2"/>
  <c r="F488" i="2"/>
  <c r="F487" i="2" s="1"/>
  <c r="G522" i="2"/>
  <c r="E401" i="2"/>
  <c r="E517" i="2"/>
  <c r="E638" i="2" s="1"/>
  <c r="E407" i="2"/>
  <c r="E525" i="2"/>
  <c r="E646" i="2" s="1"/>
  <c r="E336" i="2"/>
  <c r="E448" i="2"/>
  <c r="E565" i="2" s="1"/>
  <c r="E686" i="2" s="1"/>
  <c r="E685" i="2" s="1"/>
  <c r="G461" i="2"/>
  <c r="G463" i="2"/>
  <c r="E356" i="2"/>
  <c r="E470" i="2"/>
  <c r="E589" i="2" s="1"/>
  <c r="E712" i="2" s="1"/>
  <c r="G538" i="2"/>
  <c r="F539" i="2"/>
  <c r="F538" i="2" s="1"/>
  <c r="G526" i="2"/>
  <c r="E403" i="2"/>
  <c r="E521" i="2"/>
  <c r="E642" i="2" s="1"/>
  <c r="E360" i="2"/>
  <c r="E476" i="2"/>
  <c r="G479" i="2"/>
  <c r="E354" i="2"/>
  <c r="E468" i="2"/>
  <c r="E587" i="2" s="1"/>
  <c r="E710" i="2" s="1"/>
  <c r="E709" i="2" s="1"/>
  <c r="E405" i="2"/>
  <c r="E523" i="2"/>
  <c r="E644" i="2" s="1"/>
  <c r="G457" i="2"/>
  <c r="E393" i="2"/>
  <c r="E507" i="2"/>
  <c r="E628" i="2" s="1"/>
  <c r="E362" i="2"/>
  <c r="E478" i="2"/>
  <c r="F478" i="2" s="1"/>
  <c r="F477" i="2" s="1"/>
  <c r="G449" i="2"/>
  <c r="G502" i="2"/>
  <c r="E332" i="2"/>
  <c r="E444" i="2"/>
  <c r="E380" i="2"/>
  <c r="E346" i="2"/>
  <c r="E460" i="2"/>
  <c r="E577" i="2" s="1"/>
  <c r="E698" i="2" s="1"/>
  <c r="E697" i="2" s="1"/>
  <c r="E374" i="2"/>
  <c r="E492" i="2"/>
  <c r="E613" i="2" s="1"/>
  <c r="E736" i="2" s="1"/>
  <c r="E366" i="2"/>
  <c r="E482" i="2"/>
  <c r="E368" i="2"/>
  <c r="E486" i="2"/>
  <c r="E605" i="2" s="1"/>
  <c r="E728" i="2" s="1"/>
  <c r="G477" i="2"/>
  <c r="E399" i="2"/>
  <c r="E515" i="2"/>
  <c r="E636" i="2" s="1"/>
  <c r="E489" i="2"/>
  <c r="F490" i="2"/>
  <c r="F489" i="2" s="1"/>
  <c r="G534" i="2"/>
  <c r="G441" i="2"/>
  <c r="G532" i="2"/>
  <c r="F537" i="2"/>
  <c r="F536" i="2" s="1"/>
  <c r="G536" i="2"/>
  <c r="F357" i="2"/>
  <c r="F356" i="2" s="1"/>
  <c r="F347" i="2"/>
  <c r="F346" i="2" s="1"/>
  <c r="F369" i="2"/>
  <c r="F368" i="2" s="1"/>
  <c r="F394" i="2"/>
  <c r="F393" i="2" s="1"/>
  <c r="G405" i="2"/>
  <c r="F406" i="2"/>
  <c r="F405" i="2" s="1"/>
  <c r="G389" i="2"/>
  <c r="F390" i="2"/>
  <c r="F389" i="2" s="1"/>
  <c r="G395" i="2"/>
  <c r="F396" i="2"/>
  <c r="F395" i="2" s="1"/>
  <c r="E376" i="2"/>
  <c r="F377" i="2"/>
  <c r="F376" i="2" s="1"/>
  <c r="G366" i="2"/>
  <c r="F367" i="2"/>
  <c r="F366" i="2" s="1"/>
  <c r="G378" i="2"/>
  <c r="F379" i="2"/>
  <c r="F378" i="2" s="1"/>
  <c r="G364" i="2"/>
  <c r="F365" i="2"/>
  <c r="F364" i="2" s="1"/>
  <c r="G338" i="2"/>
  <c r="F339" i="2"/>
  <c r="F338" i="2" s="1"/>
  <c r="F402" i="2"/>
  <c r="F401" i="2" s="1"/>
  <c r="G401" i="2"/>
  <c r="G362" i="2"/>
  <c r="F363" i="2"/>
  <c r="F362" i="2" s="1"/>
  <c r="E372" i="2"/>
  <c r="F373" i="2"/>
  <c r="F372" i="2" s="1"/>
  <c r="F418" i="2"/>
  <c r="F417" i="2" s="1"/>
  <c r="G417" i="2"/>
  <c r="G330" i="2"/>
  <c r="F331" i="2"/>
  <c r="F330" i="2" s="1"/>
  <c r="G380" i="2"/>
  <c r="F381" i="2"/>
  <c r="F380" i="2" s="1"/>
  <c r="G415" i="2"/>
  <c r="F416" i="2"/>
  <c r="F415" i="2" s="1"/>
  <c r="F355" i="2"/>
  <c r="F354" i="2" s="1"/>
  <c r="F359" i="2"/>
  <c r="F358" i="2" s="1"/>
  <c r="F325" i="2"/>
  <c r="F324" i="2" s="1"/>
  <c r="G391" i="2"/>
  <c r="F392" i="2"/>
  <c r="F391" i="2" s="1"/>
  <c r="F419" i="2"/>
  <c r="F321" i="2"/>
  <c r="F320" i="2" s="1"/>
  <c r="G320" i="2"/>
  <c r="F349" i="2"/>
  <c r="F348" i="2" s="1"/>
  <c r="G348" i="2"/>
  <c r="G350" i="2"/>
  <c r="F351" i="2"/>
  <c r="F350" i="2" s="1"/>
  <c r="G421" i="2"/>
  <c r="F422" i="2"/>
  <c r="F421" i="2" s="1"/>
  <c r="G409" i="2"/>
  <c r="F410" i="2"/>
  <c r="F409" i="2" s="1"/>
  <c r="G399" i="2"/>
  <c r="F400" i="2"/>
  <c r="F399" i="2" s="1"/>
  <c r="G332" i="2"/>
  <c r="F333" i="2"/>
  <c r="F332" i="2" s="1"/>
  <c r="F337" i="2"/>
  <c r="F336" i="2" s="1"/>
  <c r="F361" i="2"/>
  <c r="F360" i="2" s="1"/>
  <c r="F414" i="2"/>
  <c r="F413" i="2" s="1"/>
  <c r="F408" i="2"/>
  <c r="F407" i="2" s="1"/>
  <c r="F353" i="2"/>
  <c r="F352" i="2" s="1"/>
  <c r="G344" i="2"/>
  <c r="F345" i="2"/>
  <c r="F344" i="2" s="1"/>
  <c r="E735" i="2" l="1"/>
  <c r="E859" i="2"/>
  <c r="F853" i="2"/>
  <c r="F852" i="2" s="1"/>
  <c r="E852" i="2"/>
  <c r="G875" i="2"/>
  <c r="G871" i="2"/>
  <c r="E711" i="2"/>
  <c r="E835" i="2"/>
  <c r="E834" i="2" s="1"/>
  <c r="E673" i="2"/>
  <c r="E791" i="2"/>
  <c r="E790" i="2" s="1"/>
  <c r="G844" i="2"/>
  <c r="G889" i="2"/>
  <c r="E782" i="2"/>
  <c r="E906" i="2"/>
  <c r="E905" i="2" s="1"/>
  <c r="F851" i="2"/>
  <c r="F850" i="2" s="1"/>
  <c r="G850" i="2"/>
  <c r="E727" i="2"/>
  <c r="E851" i="2"/>
  <c r="E850" i="2" s="1"/>
  <c r="E713" i="2"/>
  <c r="E837" i="2"/>
  <c r="G901" i="2"/>
  <c r="F835" i="2"/>
  <c r="F834" i="2" s="1"/>
  <c r="G834" i="2"/>
  <c r="F736" i="2"/>
  <c r="F735" i="2" s="1"/>
  <c r="F861" i="2"/>
  <c r="F860" i="2" s="1"/>
  <c r="E860" i="2"/>
  <c r="E703" i="2"/>
  <c r="E825" i="2"/>
  <c r="F906" i="2"/>
  <c r="F905" i="2" s="1"/>
  <c r="G905" i="2"/>
  <c r="G903" i="2"/>
  <c r="F904" i="2"/>
  <c r="F903" i="2" s="1"/>
  <c r="G883" i="2"/>
  <c r="F791" i="2"/>
  <c r="F790" i="2" s="1"/>
  <c r="G790" i="2"/>
  <c r="G881" i="2"/>
  <c r="G893" i="2"/>
  <c r="G869" i="2"/>
  <c r="G846" i="2"/>
  <c r="G899" i="2"/>
  <c r="E637" i="2"/>
  <c r="E761" i="2"/>
  <c r="E647" i="2"/>
  <c r="E771" i="2"/>
  <c r="E548" i="2"/>
  <c r="E670" i="2"/>
  <c r="E669" i="2" s="1"/>
  <c r="G758" i="2"/>
  <c r="G746" i="2"/>
  <c r="F684" i="2"/>
  <c r="F683" i="2" s="1"/>
  <c r="G776" i="2"/>
  <c r="G711" i="2"/>
  <c r="F712" i="2"/>
  <c r="F711" i="2" s="1"/>
  <c r="G673" i="2"/>
  <c r="F674" i="2"/>
  <c r="F673" i="2" s="1"/>
  <c r="E645" i="2"/>
  <c r="E769" i="2"/>
  <c r="E892" i="2" s="1"/>
  <c r="E672" i="2"/>
  <c r="E671" i="2" s="1"/>
  <c r="E668" i="2"/>
  <c r="E667" i="2" s="1"/>
  <c r="E655" i="2"/>
  <c r="E779" i="2"/>
  <c r="E625" i="2"/>
  <c r="E749" i="2"/>
  <c r="E629" i="2"/>
  <c r="E753" i="2"/>
  <c r="E651" i="2"/>
  <c r="E775" i="2"/>
  <c r="E898" i="2" s="1"/>
  <c r="G752" i="2"/>
  <c r="F753" i="2"/>
  <c r="F752" i="2" s="1"/>
  <c r="F783" i="2"/>
  <c r="F782" i="2" s="1"/>
  <c r="G782" i="2"/>
  <c r="G780" i="2"/>
  <c r="F781" i="2"/>
  <c r="F780" i="2" s="1"/>
  <c r="G566" i="2"/>
  <c r="G688" i="2"/>
  <c r="G548" i="2"/>
  <c r="G670" i="2"/>
  <c r="G574" i="2"/>
  <c r="G696" i="2"/>
  <c r="G578" i="2"/>
  <c r="G700" i="2"/>
  <c r="G558" i="2"/>
  <c r="G680" i="2"/>
  <c r="F668" i="2"/>
  <c r="F667" i="2" s="1"/>
  <c r="G667" i="2"/>
  <c r="F710" i="2"/>
  <c r="F709" i="2" s="1"/>
  <c r="G697" i="2"/>
  <c r="F698" i="2"/>
  <c r="F697" i="2" s="1"/>
  <c r="F686" i="2"/>
  <c r="F685" i="2" s="1"/>
  <c r="E643" i="2"/>
  <c r="E767" i="2"/>
  <c r="E653" i="2"/>
  <c r="E777" i="2"/>
  <c r="G770" i="2"/>
  <c r="G723" i="2"/>
  <c r="F724" i="2"/>
  <c r="F723" i="2" s="1"/>
  <c r="G701" i="2"/>
  <c r="E627" i="2"/>
  <c r="E751" i="2"/>
  <c r="E874" i="2" s="1"/>
  <c r="F779" i="2"/>
  <c r="F778" i="2" s="1"/>
  <c r="G778" i="2"/>
  <c r="G719" i="2"/>
  <c r="F672" i="2"/>
  <c r="F671" i="2" s="1"/>
  <c r="G671" i="2"/>
  <c r="F704" i="2"/>
  <c r="F703" i="2" s="1"/>
  <c r="G703" i="2"/>
  <c r="E635" i="2"/>
  <c r="E759" i="2"/>
  <c r="E641" i="2"/>
  <c r="E765" i="2"/>
  <c r="E888" i="2" s="1"/>
  <c r="E633" i="2"/>
  <c r="E757" i="2"/>
  <c r="E880" i="2" s="1"/>
  <c r="G580" i="2"/>
  <c r="G600" i="2"/>
  <c r="G560" i="2"/>
  <c r="G682" i="2"/>
  <c r="G721" i="2"/>
  <c r="E621" i="2"/>
  <c r="E745" i="2"/>
  <c r="E868" i="2" s="1"/>
  <c r="F767" i="2"/>
  <c r="F766" i="2" s="1"/>
  <c r="G766" i="2"/>
  <c r="G748" i="2"/>
  <c r="F749" i="2"/>
  <c r="F748" i="2" s="1"/>
  <c r="G760" i="2"/>
  <c r="F761" i="2"/>
  <c r="F760" i="2" s="1"/>
  <c r="F676" i="2"/>
  <c r="F675" i="2" s="1"/>
  <c r="G675" i="2"/>
  <c r="F714" i="2"/>
  <c r="F713" i="2" s="1"/>
  <c r="G713" i="2"/>
  <c r="G727" i="2"/>
  <c r="F728" i="2"/>
  <c r="F727" i="2" s="1"/>
  <c r="F628" i="2"/>
  <c r="F627" i="2" s="1"/>
  <c r="E502" i="2"/>
  <c r="E624" i="2"/>
  <c r="F630" i="2"/>
  <c r="F629" i="2" s="1"/>
  <c r="G629" i="2"/>
  <c r="G659" i="2"/>
  <c r="F660" i="2"/>
  <c r="F659" i="2" s="1"/>
  <c r="G643" i="2"/>
  <c r="F644" i="2"/>
  <c r="F643" i="2" s="1"/>
  <c r="G623" i="2"/>
  <c r="F624" i="2"/>
  <c r="F623" i="2" s="1"/>
  <c r="F652" i="2"/>
  <c r="F651" i="2" s="1"/>
  <c r="G625" i="2"/>
  <c r="F626" i="2"/>
  <c r="F625" i="2" s="1"/>
  <c r="F622" i="2"/>
  <c r="F621" i="2" s="1"/>
  <c r="G635" i="2"/>
  <c r="F636" i="2"/>
  <c r="F635" i="2" s="1"/>
  <c r="G647" i="2"/>
  <c r="F648" i="2"/>
  <c r="F647" i="2" s="1"/>
  <c r="F634" i="2"/>
  <c r="F633" i="2" s="1"/>
  <c r="F646" i="2"/>
  <c r="F645" i="2" s="1"/>
  <c r="F642" i="2"/>
  <c r="F641" i="2" s="1"/>
  <c r="F638" i="2"/>
  <c r="F637" i="2" s="1"/>
  <c r="G637" i="2"/>
  <c r="G655" i="2"/>
  <c r="F656" i="2"/>
  <c r="F655" i="2" s="1"/>
  <c r="F658" i="2"/>
  <c r="F657" i="2" s="1"/>
  <c r="G657" i="2"/>
  <c r="F654" i="2"/>
  <c r="F653" i="2" s="1"/>
  <c r="G653" i="2"/>
  <c r="E481" i="2"/>
  <c r="E601" i="2"/>
  <c r="E724" i="2" s="1"/>
  <c r="E522" i="2"/>
  <c r="E564" i="2"/>
  <c r="F565" i="2"/>
  <c r="F564" i="2" s="1"/>
  <c r="E451" i="2"/>
  <c r="E569" i="2"/>
  <c r="E562" i="2"/>
  <c r="F563" i="2"/>
  <c r="F562" i="2" s="1"/>
  <c r="E552" i="2"/>
  <c r="F553" i="2"/>
  <c r="F552" i="2" s="1"/>
  <c r="E532" i="2"/>
  <c r="E443" i="2"/>
  <c r="E561" i="2"/>
  <c r="E682" i="2" s="1"/>
  <c r="E681" i="2" s="1"/>
  <c r="E477" i="2"/>
  <c r="E597" i="2"/>
  <c r="E720" i="2" s="1"/>
  <c r="E719" i="2" s="1"/>
  <c r="E441" i="2"/>
  <c r="E559" i="2"/>
  <c r="E680" i="2" s="1"/>
  <c r="E679" i="2" s="1"/>
  <c r="E582" i="2"/>
  <c r="F583" i="2"/>
  <c r="F582" i="2" s="1"/>
  <c r="F549" i="2"/>
  <c r="F548" i="2" s="1"/>
  <c r="E594" i="2"/>
  <c r="F594" i="2"/>
  <c r="E554" i="2"/>
  <c r="F555" i="2"/>
  <c r="F554" i="2" s="1"/>
  <c r="E576" i="2"/>
  <c r="F577" i="2"/>
  <c r="F576" i="2" s="1"/>
  <c r="E588" i="2"/>
  <c r="F589" i="2"/>
  <c r="F588" i="2" s="1"/>
  <c r="E516" i="2"/>
  <c r="E461" i="2"/>
  <c r="E579" i="2"/>
  <c r="E700" i="2" s="1"/>
  <c r="E699" i="2" s="1"/>
  <c r="E526" i="2"/>
  <c r="E457" i="2"/>
  <c r="E575" i="2"/>
  <c r="E696" i="2" s="1"/>
  <c r="E695" i="2" s="1"/>
  <c r="E479" i="2"/>
  <c r="E599" i="2"/>
  <c r="E722" i="2" s="1"/>
  <c r="E463" i="2"/>
  <c r="E581" i="2"/>
  <c r="E702" i="2" s="1"/>
  <c r="E701" i="2" s="1"/>
  <c r="E514" i="2"/>
  <c r="E604" i="2"/>
  <c r="F605" i="2"/>
  <c r="F604" i="2" s="1"/>
  <c r="E612" i="2"/>
  <c r="F613" i="2"/>
  <c r="F612" i="2" s="1"/>
  <c r="E586" i="2"/>
  <c r="F587" i="2"/>
  <c r="F586" i="2" s="1"/>
  <c r="E550" i="2"/>
  <c r="F551" i="2"/>
  <c r="F550" i="2" s="1"/>
  <c r="E534" i="2"/>
  <c r="E504" i="2"/>
  <c r="E590" i="2"/>
  <c r="F591" i="2"/>
  <c r="F590" i="2" s="1"/>
  <c r="E508" i="2"/>
  <c r="E449" i="2"/>
  <c r="E567" i="2"/>
  <c r="E688" i="2" s="1"/>
  <c r="E687" i="2" s="1"/>
  <c r="F450" i="2"/>
  <c r="F449" i="2" s="1"/>
  <c r="F527" i="2"/>
  <c r="F526" i="2" s="1"/>
  <c r="F464" i="2"/>
  <c r="F463" i="2" s="1"/>
  <c r="F535" i="2"/>
  <c r="F534" i="2" s="1"/>
  <c r="F503" i="2"/>
  <c r="F502" i="2" s="1"/>
  <c r="F458" i="2"/>
  <c r="F457" i="2" s="1"/>
  <c r="F462" i="2"/>
  <c r="F461" i="2" s="1"/>
  <c r="F533" i="2"/>
  <c r="F532" i="2" s="1"/>
  <c r="F480" i="2"/>
  <c r="F479" i="2" s="1"/>
  <c r="E485" i="2"/>
  <c r="F486" i="2"/>
  <c r="F485" i="2" s="1"/>
  <c r="E491" i="2"/>
  <c r="F492" i="2"/>
  <c r="F491" i="2" s="1"/>
  <c r="E467" i="2"/>
  <c r="F468" i="2"/>
  <c r="F467" i="2" s="1"/>
  <c r="E475" i="2"/>
  <c r="F476" i="2"/>
  <c r="F475" i="2" s="1"/>
  <c r="E469" i="2"/>
  <c r="F470" i="2"/>
  <c r="F469" i="2" s="1"/>
  <c r="E524" i="2"/>
  <c r="F525" i="2"/>
  <c r="F524" i="2" s="1"/>
  <c r="F523" i="2"/>
  <c r="F522" i="2" s="1"/>
  <c r="F505" i="2"/>
  <c r="F504" i="2" s="1"/>
  <c r="E445" i="2"/>
  <c r="F446" i="2"/>
  <c r="F445" i="2" s="1"/>
  <c r="E465" i="2"/>
  <c r="F466" i="2"/>
  <c r="F465" i="2" s="1"/>
  <c r="E530" i="2"/>
  <c r="F531" i="2"/>
  <c r="F530" i="2" s="1"/>
  <c r="F517" i="2"/>
  <c r="F516" i="2" s="1"/>
  <c r="E459" i="2"/>
  <c r="F460" i="2"/>
  <c r="F459" i="2" s="1"/>
  <c r="E506" i="2"/>
  <c r="F507" i="2"/>
  <c r="F506" i="2" s="1"/>
  <c r="E520" i="2"/>
  <c r="F521" i="2"/>
  <c r="F520" i="2" s="1"/>
  <c r="E447" i="2"/>
  <c r="F448" i="2"/>
  <c r="F447" i="2" s="1"/>
  <c r="F444" i="2"/>
  <c r="F443" i="2" s="1"/>
  <c r="E433" i="2"/>
  <c r="F434" i="2"/>
  <c r="F433" i="2" s="1"/>
  <c r="E437" i="2"/>
  <c r="F438" i="2"/>
  <c r="F437" i="2" s="1"/>
  <c r="E435" i="2"/>
  <c r="F436" i="2"/>
  <c r="F435" i="2" s="1"/>
  <c r="E512" i="2"/>
  <c r="F513" i="2"/>
  <c r="F512" i="2" s="1"/>
  <c r="E471" i="2"/>
  <c r="F472" i="2"/>
  <c r="F471" i="2" s="1"/>
  <c r="F515" i="2"/>
  <c r="F514" i="2" s="1"/>
  <c r="F482" i="2"/>
  <c r="F481" i="2" s="1"/>
  <c r="F509" i="2"/>
  <c r="F508" i="2" s="1"/>
  <c r="E879" i="2" l="1"/>
  <c r="F880" i="2"/>
  <c r="F879" i="2" s="1"/>
  <c r="E758" i="2"/>
  <c r="E882" i="2"/>
  <c r="E752" i="2"/>
  <c r="E876" i="2"/>
  <c r="E778" i="2"/>
  <c r="E902" i="2"/>
  <c r="E891" i="2"/>
  <c r="F892" i="2"/>
  <c r="F891" i="2" s="1"/>
  <c r="F837" i="2"/>
  <c r="F836" i="2" s="1"/>
  <c r="E836" i="2"/>
  <c r="E723" i="2"/>
  <c r="E847" i="2"/>
  <c r="E867" i="2"/>
  <c r="F868" i="2"/>
  <c r="F867" i="2" s="1"/>
  <c r="E873" i="2"/>
  <c r="F874" i="2"/>
  <c r="F873" i="2" s="1"/>
  <c r="E770" i="2"/>
  <c r="E894" i="2"/>
  <c r="E721" i="2"/>
  <c r="E845" i="2"/>
  <c r="E887" i="2"/>
  <c r="F888" i="2"/>
  <c r="F887" i="2" s="1"/>
  <c r="E766" i="2"/>
  <c r="E890" i="2"/>
  <c r="E897" i="2"/>
  <c r="F898" i="2"/>
  <c r="F897" i="2" s="1"/>
  <c r="E748" i="2"/>
  <c r="E872" i="2"/>
  <c r="F759" i="2"/>
  <c r="F758" i="2" s="1"/>
  <c r="E858" i="2"/>
  <c r="F859" i="2"/>
  <c r="F858" i="2" s="1"/>
  <c r="E776" i="2"/>
  <c r="E900" i="2"/>
  <c r="F771" i="2"/>
  <c r="F770" i="2" s="1"/>
  <c r="E760" i="2"/>
  <c r="E884" i="2"/>
  <c r="F825" i="2"/>
  <c r="F824" i="2" s="1"/>
  <c r="E824" i="2"/>
  <c r="E568" i="2"/>
  <c r="E690" i="2"/>
  <c r="E689" i="2" s="1"/>
  <c r="F720" i="2"/>
  <c r="F719" i="2" s="1"/>
  <c r="F670" i="2"/>
  <c r="F669" i="2" s="1"/>
  <c r="G669" i="2"/>
  <c r="F722" i="2"/>
  <c r="F721" i="2" s="1"/>
  <c r="E623" i="2"/>
  <c r="E747" i="2"/>
  <c r="E870" i="2" s="1"/>
  <c r="E764" i="2"/>
  <c r="F765" i="2"/>
  <c r="F764" i="2" s="1"/>
  <c r="E750" i="2"/>
  <c r="F751" i="2"/>
  <c r="F750" i="2" s="1"/>
  <c r="F700" i="2"/>
  <c r="F699" i="2" s="1"/>
  <c r="G699" i="2"/>
  <c r="E768" i="2"/>
  <c r="F769" i="2"/>
  <c r="F768" i="2" s="1"/>
  <c r="E744" i="2"/>
  <c r="F745" i="2"/>
  <c r="F744" i="2" s="1"/>
  <c r="G681" i="2"/>
  <c r="F682" i="2"/>
  <c r="F681" i="2" s="1"/>
  <c r="E756" i="2"/>
  <c r="F757" i="2"/>
  <c r="F756" i="2" s="1"/>
  <c r="F702" i="2"/>
  <c r="F701" i="2" s="1"/>
  <c r="F680" i="2"/>
  <c r="F679" i="2" s="1"/>
  <c r="G679" i="2"/>
  <c r="F696" i="2"/>
  <c r="F695" i="2" s="1"/>
  <c r="G695" i="2"/>
  <c r="F688" i="2"/>
  <c r="F687" i="2" s="1"/>
  <c r="G687" i="2"/>
  <c r="E774" i="2"/>
  <c r="F775" i="2"/>
  <c r="F774" i="2" s="1"/>
  <c r="F777" i="2"/>
  <c r="F776" i="2" s="1"/>
  <c r="E560" i="2"/>
  <c r="F561" i="2"/>
  <c r="F560" i="2" s="1"/>
  <c r="E566" i="2"/>
  <c r="F567" i="2"/>
  <c r="F566" i="2" s="1"/>
  <c r="E598" i="2"/>
  <c r="F599" i="2"/>
  <c r="F598" i="2" s="1"/>
  <c r="E558" i="2"/>
  <c r="F559" i="2"/>
  <c r="F558" i="2" s="1"/>
  <c r="E596" i="2"/>
  <c r="F597" i="2"/>
  <c r="F596" i="2" s="1"/>
  <c r="E600" i="2"/>
  <c r="F601" i="2"/>
  <c r="F600" i="2" s="1"/>
  <c r="E580" i="2"/>
  <c r="F581" i="2"/>
  <c r="F580" i="2" s="1"/>
  <c r="E574" i="2"/>
  <c r="F575" i="2"/>
  <c r="F574" i="2" s="1"/>
  <c r="E578" i="2"/>
  <c r="F579" i="2"/>
  <c r="F578" i="2" s="1"/>
  <c r="E899" i="2" l="1"/>
  <c r="F900" i="2"/>
  <c r="F899" i="2" s="1"/>
  <c r="E893" i="2"/>
  <c r="F894" i="2"/>
  <c r="F893" i="2" s="1"/>
  <c r="E881" i="2"/>
  <c r="F882" i="2"/>
  <c r="F881" i="2" s="1"/>
  <c r="E883" i="2"/>
  <c r="F884" i="2"/>
  <c r="F883" i="2" s="1"/>
  <c r="E871" i="2"/>
  <c r="F872" i="2"/>
  <c r="F871" i="2" s="1"/>
  <c r="E889" i="2"/>
  <c r="F890" i="2"/>
  <c r="F889" i="2" s="1"/>
  <c r="E844" i="2"/>
  <c r="F845" i="2"/>
  <c r="F844" i="2" s="1"/>
  <c r="E846" i="2"/>
  <c r="F847" i="2"/>
  <c r="F846" i="2" s="1"/>
  <c r="E875" i="2"/>
  <c r="F876" i="2"/>
  <c r="F875" i="2" s="1"/>
  <c r="E869" i="2"/>
  <c r="F870" i="2"/>
  <c r="F869" i="2" s="1"/>
  <c r="E901" i="2"/>
  <c r="F902" i="2"/>
  <c r="F901" i="2" s="1"/>
  <c r="E746" i="2"/>
  <c r="F747" i="2"/>
  <c r="F746" i="2" s="1"/>
  <c r="I171" i="1"/>
  <c r="I273" i="1" s="1"/>
  <c r="G171" i="1"/>
  <c r="G273" i="1" s="1"/>
  <c r="G375" i="1" s="1"/>
  <c r="E171" i="1"/>
  <c r="E273" i="1" s="1"/>
  <c r="E375" i="1" s="1"/>
  <c r="I170" i="1"/>
  <c r="I272" i="1" s="1"/>
  <c r="G170" i="1"/>
  <c r="G272" i="1" s="1"/>
  <c r="G374" i="1" s="1"/>
  <c r="E170" i="1"/>
  <c r="E272" i="1" s="1"/>
  <c r="I196" i="1"/>
  <c r="I298" i="1" s="1"/>
  <c r="I401" i="1" s="1"/>
  <c r="G196" i="1"/>
  <c r="G298" i="1" s="1"/>
  <c r="G401" i="1" s="1"/>
  <c r="E196" i="1"/>
  <c r="E298" i="1" s="1"/>
  <c r="E401" i="1" s="1"/>
  <c r="I194" i="1"/>
  <c r="I296" i="1" s="1"/>
  <c r="I399" i="1" s="1"/>
  <c r="G194" i="1"/>
  <c r="G296" i="1" s="1"/>
  <c r="G399" i="1" s="1"/>
  <c r="E194" i="1"/>
  <c r="E296" i="1" s="1"/>
  <c r="E399" i="1" s="1"/>
  <c r="I192" i="1"/>
  <c r="I294" i="1" s="1"/>
  <c r="I397" i="1" s="1"/>
  <c r="G192" i="1"/>
  <c r="G294" i="1"/>
  <c r="G397" i="1" s="1"/>
  <c r="E192" i="1"/>
  <c r="E294" i="1" s="1"/>
  <c r="E397" i="1" s="1"/>
  <c r="I190" i="1"/>
  <c r="I292" i="1" s="1"/>
  <c r="I395" i="1" s="1"/>
  <c r="G190" i="1"/>
  <c r="G292" i="1" s="1"/>
  <c r="G395" i="1" s="1"/>
  <c r="E190" i="1"/>
  <c r="E292" i="1" s="1"/>
  <c r="E395" i="1" s="1"/>
  <c r="I188" i="1"/>
  <c r="I290" i="1" s="1"/>
  <c r="I393" i="1" s="1"/>
  <c r="G188" i="1"/>
  <c r="G290" i="1" s="1"/>
  <c r="G393" i="1" s="1"/>
  <c r="E188" i="1"/>
  <c r="E290" i="1" s="1"/>
  <c r="E393" i="1" s="1"/>
  <c r="I186" i="1"/>
  <c r="I288" i="1" s="1"/>
  <c r="I391" i="1" s="1"/>
  <c r="G186" i="1"/>
  <c r="G288" i="1" s="1"/>
  <c r="G391" i="1" s="1"/>
  <c r="E186" i="1"/>
  <c r="E288" i="1"/>
  <c r="E391" i="1" s="1"/>
  <c r="I184" i="1"/>
  <c r="I286" i="1" s="1"/>
  <c r="I389" i="1" s="1"/>
  <c r="G184" i="1"/>
  <c r="G286" i="1" s="1"/>
  <c r="G389" i="1" s="1"/>
  <c r="E184" i="1"/>
  <c r="E286" i="1" s="1"/>
  <c r="E389" i="1" s="1"/>
  <c r="I182" i="1"/>
  <c r="I284" i="1"/>
  <c r="I387" i="1" s="1"/>
  <c r="G182" i="1"/>
  <c r="G284" i="1" s="1"/>
  <c r="G387" i="1" s="1"/>
  <c r="E182" i="1"/>
  <c r="E284" i="1" s="1"/>
  <c r="E387" i="1" s="1"/>
  <c r="I180" i="1"/>
  <c r="I282" i="1" s="1"/>
  <c r="I385" i="1" s="1"/>
  <c r="G180" i="1"/>
  <c r="G282" i="1"/>
  <c r="G385" i="1" s="1"/>
  <c r="E180" i="1"/>
  <c r="E282" i="1" s="1"/>
  <c r="E385" i="1" s="1"/>
  <c r="I177" i="1"/>
  <c r="I279" i="1"/>
  <c r="I383" i="1" s="1"/>
  <c r="G177" i="1"/>
  <c r="G279" i="1" s="1"/>
  <c r="G383" i="1" s="1"/>
  <c r="E177" i="1"/>
  <c r="E279" i="1"/>
  <c r="E383" i="1" s="1"/>
  <c r="I175" i="1"/>
  <c r="I277" i="1" s="1"/>
  <c r="I381" i="1" s="1"/>
  <c r="G175" i="1"/>
  <c r="G277" i="1" s="1"/>
  <c r="G381" i="1" s="1"/>
  <c r="E175" i="1"/>
  <c r="E277" i="1" s="1"/>
  <c r="E381" i="1" s="1"/>
  <c r="I173" i="1"/>
  <c r="I275" i="1"/>
  <c r="I379" i="1" s="1"/>
  <c r="G173" i="1"/>
  <c r="G275" i="1" s="1"/>
  <c r="G379" i="1" s="1"/>
  <c r="E173" i="1"/>
  <c r="E275" i="1"/>
  <c r="E379" i="1" s="1"/>
  <c r="I169" i="1"/>
  <c r="I271" i="1" s="1"/>
  <c r="I373" i="1" s="1"/>
  <c r="G169" i="1"/>
  <c r="G271" i="1" s="1"/>
  <c r="G373" i="1" s="1"/>
  <c r="E169" i="1"/>
  <c r="E271" i="1" s="1"/>
  <c r="E373" i="1" s="1"/>
  <c r="I167" i="1"/>
  <c r="I269" i="1" s="1"/>
  <c r="I371" i="1" s="1"/>
  <c r="G167" i="1"/>
  <c r="G269" i="1" s="1"/>
  <c r="G371" i="1" s="1"/>
  <c r="E167" i="1"/>
  <c r="E269" i="1" s="1"/>
  <c r="E371" i="1" s="1"/>
  <c r="I165" i="1"/>
  <c r="I267" i="1"/>
  <c r="I369" i="1" s="1"/>
  <c r="G165" i="1"/>
  <c r="G267" i="1" s="1"/>
  <c r="G369" i="1" s="1"/>
  <c r="E165" i="1"/>
  <c r="E267" i="1"/>
  <c r="E369" i="1" s="1"/>
  <c r="I163" i="1"/>
  <c r="I265" i="1" s="1"/>
  <c r="I367" i="1" s="1"/>
  <c r="G163" i="1"/>
  <c r="G265" i="1" s="1"/>
  <c r="G367" i="1" s="1"/>
  <c r="E163" i="1"/>
  <c r="E265" i="1" s="1"/>
  <c r="E367" i="1" s="1"/>
  <c r="I159" i="1"/>
  <c r="I261" i="1" s="1"/>
  <c r="I363" i="1" s="1"/>
  <c r="G159" i="1"/>
  <c r="G261" i="1" s="1"/>
  <c r="G363" i="1" s="1"/>
  <c r="E159" i="1"/>
  <c r="E261" i="1"/>
  <c r="E363" i="1" s="1"/>
  <c r="I157" i="1"/>
  <c r="I259" i="1" s="1"/>
  <c r="I359" i="1" s="1"/>
  <c r="G157" i="1"/>
  <c r="G259" i="1" s="1"/>
  <c r="E157" i="1"/>
  <c r="E259" i="1" s="1"/>
  <c r="E359" i="1" s="1"/>
  <c r="I155" i="1"/>
  <c r="I255" i="1" s="1"/>
  <c r="I355" i="1" s="1"/>
  <c r="G155" i="1"/>
  <c r="G255" i="1" s="1"/>
  <c r="G355" i="1" s="1"/>
  <c r="E155" i="1"/>
  <c r="E255" i="1" s="1"/>
  <c r="E355" i="1" s="1"/>
  <c r="I153" i="1"/>
  <c r="I253" i="1" s="1"/>
  <c r="I353" i="1" s="1"/>
  <c r="G153" i="1"/>
  <c r="G253" i="1" s="1"/>
  <c r="G353" i="1" s="1"/>
  <c r="E153" i="1"/>
  <c r="E253" i="1" s="1"/>
  <c r="E353" i="1" s="1"/>
  <c r="I151" i="1"/>
  <c r="I251" i="1" s="1"/>
  <c r="I351" i="1" s="1"/>
  <c r="G151" i="1"/>
  <c r="G251" i="1" s="1"/>
  <c r="G351" i="1" s="1"/>
  <c r="E151" i="1"/>
  <c r="E251" i="1" s="1"/>
  <c r="E351" i="1" s="1"/>
  <c r="I149" i="1"/>
  <c r="I249" i="1" s="1"/>
  <c r="I349" i="1" s="1"/>
  <c r="G149" i="1"/>
  <c r="G249" i="1" s="1"/>
  <c r="G349" i="1" s="1"/>
  <c r="E149" i="1"/>
  <c r="E249" i="1" s="1"/>
  <c r="E349" i="1" s="1"/>
  <c r="I147" i="1"/>
  <c r="I247" i="1" s="1"/>
  <c r="I347" i="1" s="1"/>
  <c r="G147" i="1"/>
  <c r="G247" i="1" s="1"/>
  <c r="G347" i="1" s="1"/>
  <c r="E147" i="1"/>
  <c r="E247" i="1" s="1"/>
  <c r="E347" i="1" s="1"/>
  <c r="I145" i="1"/>
  <c r="I245" i="1" s="1"/>
  <c r="I345" i="1" s="1"/>
  <c r="G145" i="1"/>
  <c r="G245" i="1" s="1"/>
  <c r="G345" i="1" s="1"/>
  <c r="E145" i="1"/>
  <c r="E245" i="1" s="1"/>
  <c r="E345" i="1" s="1"/>
  <c r="I143" i="1"/>
  <c r="I243" i="1" s="1"/>
  <c r="I343" i="1" s="1"/>
  <c r="G143" i="1"/>
  <c r="G243" i="1" s="1"/>
  <c r="G343" i="1" s="1"/>
  <c r="E143" i="1"/>
  <c r="E243" i="1" s="1"/>
  <c r="E343" i="1" s="1"/>
  <c r="I141" i="1"/>
  <c r="I241" i="1" s="1"/>
  <c r="I341" i="1" s="1"/>
  <c r="G141" i="1"/>
  <c r="G241" i="1" s="1"/>
  <c r="G341" i="1" s="1"/>
  <c r="E141" i="1"/>
  <c r="E241" i="1" s="1"/>
  <c r="E341" i="1" s="1"/>
  <c r="I139" i="1"/>
  <c r="I239" i="1" s="1"/>
  <c r="I339" i="1" s="1"/>
  <c r="G139" i="1"/>
  <c r="G239" i="1" s="1"/>
  <c r="G339" i="1" s="1"/>
  <c r="E139" i="1"/>
  <c r="E239" i="1" s="1"/>
  <c r="E339" i="1" s="1"/>
  <c r="I137" i="1"/>
  <c r="I237" i="1" s="1"/>
  <c r="I337" i="1" s="1"/>
  <c r="G137" i="1"/>
  <c r="G237" i="1" s="1"/>
  <c r="G337" i="1" s="1"/>
  <c r="E137" i="1"/>
  <c r="E237" i="1" s="1"/>
  <c r="E337" i="1" s="1"/>
  <c r="I135" i="1"/>
  <c r="I235" i="1" s="1"/>
  <c r="I335" i="1" s="1"/>
  <c r="G135" i="1"/>
  <c r="G235" i="1" s="1"/>
  <c r="G335" i="1" s="1"/>
  <c r="E135" i="1"/>
  <c r="E235" i="1" s="1"/>
  <c r="E335" i="1" s="1"/>
  <c r="I133" i="1"/>
  <c r="I233" i="1" s="1"/>
  <c r="I333" i="1" s="1"/>
  <c r="G133" i="1"/>
  <c r="G233" i="1" s="1"/>
  <c r="G333" i="1" s="1"/>
  <c r="E133" i="1"/>
  <c r="E233" i="1" s="1"/>
  <c r="E333" i="1" s="1"/>
  <c r="I131" i="1"/>
  <c r="I231" i="1" s="1"/>
  <c r="I331" i="1" s="1"/>
  <c r="G131" i="1"/>
  <c r="G231" i="1" s="1"/>
  <c r="G331" i="1" s="1"/>
  <c r="E131" i="1"/>
  <c r="E231" i="1" s="1"/>
  <c r="E331" i="1" s="1"/>
  <c r="I129" i="1"/>
  <c r="I229" i="1" s="1"/>
  <c r="I329" i="1" s="1"/>
  <c r="G129" i="1"/>
  <c r="G229" i="1" s="1"/>
  <c r="G329" i="1" s="1"/>
  <c r="E129" i="1"/>
  <c r="E229" i="1" s="1"/>
  <c r="E329" i="1" s="1"/>
  <c r="I127" i="1"/>
  <c r="I227" i="1" s="1"/>
  <c r="I327" i="1" s="1"/>
  <c r="G127" i="1"/>
  <c r="G227" i="1" s="1"/>
  <c r="G327" i="1" s="1"/>
  <c r="E127" i="1"/>
  <c r="E227" i="1" s="1"/>
  <c r="E327" i="1" s="1"/>
  <c r="I125" i="1"/>
  <c r="I225" i="1" s="1"/>
  <c r="I325" i="1" s="1"/>
  <c r="G125" i="1"/>
  <c r="G225" i="1" s="1"/>
  <c r="G325" i="1" s="1"/>
  <c r="E125" i="1"/>
  <c r="E225" i="1" s="1"/>
  <c r="E325" i="1" s="1"/>
  <c r="I123" i="1"/>
  <c r="I223" i="1" s="1"/>
  <c r="I323" i="1" s="1"/>
  <c r="G123" i="1"/>
  <c r="G223" i="1" s="1"/>
  <c r="G323" i="1" s="1"/>
  <c r="E123" i="1"/>
  <c r="E223" i="1" s="1"/>
  <c r="E323" i="1" s="1"/>
  <c r="I121" i="1"/>
  <c r="I221" i="1" s="1"/>
  <c r="I321" i="1" s="1"/>
  <c r="G121" i="1"/>
  <c r="G221" i="1" s="1"/>
  <c r="G321" i="1" s="1"/>
  <c r="E121" i="1"/>
  <c r="E221" i="1" s="1"/>
  <c r="E321" i="1" s="1"/>
  <c r="I119" i="1"/>
  <c r="I219" i="1" s="1"/>
  <c r="I319" i="1" s="1"/>
  <c r="G119" i="1"/>
  <c r="G219" i="1" s="1"/>
  <c r="G319" i="1" s="1"/>
  <c r="E119" i="1"/>
  <c r="E219" i="1" s="1"/>
  <c r="E319" i="1" s="1"/>
  <c r="I117" i="1"/>
  <c r="I217" i="1" s="1"/>
  <c r="I317" i="1" s="1"/>
  <c r="G117" i="1"/>
  <c r="G217" i="1" s="1"/>
  <c r="G317" i="1" s="1"/>
  <c r="E117" i="1"/>
  <c r="E217" i="1" s="1"/>
  <c r="E317" i="1" s="1"/>
  <c r="I115" i="1"/>
  <c r="I215" i="1" s="1"/>
  <c r="I315" i="1" s="1"/>
  <c r="G115" i="1"/>
  <c r="G215" i="1" s="1"/>
  <c r="G315" i="1" s="1"/>
  <c r="E115" i="1"/>
  <c r="E215" i="1" s="1"/>
  <c r="E315" i="1" s="1"/>
  <c r="I113" i="1"/>
  <c r="I213" i="1" s="1"/>
  <c r="I313" i="1" s="1"/>
  <c r="G113" i="1"/>
  <c r="G213" i="1" s="1"/>
  <c r="G313" i="1" s="1"/>
  <c r="E113" i="1"/>
  <c r="E213" i="1" s="1"/>
  <c r="E313" i="1" s="1"/>
  <c r="I111" i="1"/>
  <c r="I211" i="1" s="1"/>
  <c r="I311" i="1" s="1"/>
  <c r="G111" i="1"/>
  <c r="G211" i="1" s="1"/>
  <c r="G311" i="1" s="1"/>
  <c r="E111" i="1"/>
  <c r="E211" i="1" s="1"/>
  <c r="E311" i="1" s="1"/>
  <c r="I109" i="1"/>
  <c r="I209" i="1" s="1"/>
  <c r="I309" i="1" s="1"/>
  <c r="G109" i="1"/>
  <c r="G209" i="1" s="1"/>
  <c r="G309" i="1" s="1"/>
  <c r="E109" i="1"/>
  <c r="E209" i="1" s="1"/>
  <c r="E309" i="1" s="1"/>
  <c r="I107" i="1"/>
  <c r="I207" i="1" s="1"/>
  <c r="I307" i="1" s="1"/>
  <c r="G107" i="1"/>
  <c r="G207" i="1" s="1"/>
  <c r="G307" i="1" s="1"/>
  <c r="E107" i="1"/>
  <c r="E207" i="1" s="1"/>
  <c r="E307" i="1" s="1"/>
  <c r="I195" i="1"/>
  <c r="I297" i="1" s="1"/>
  <c r="I400" i="1" s="1"/>
  <c r="G195" i="1"/>
  <c r="G297" i="1" s="1"/>
  <c r="G400" i="1" s="1"/>
  <c r="E195" i="1"/>
  <c r="E297" i="1" s="1"/>
  <c r="E400" i="1" s="1"/>
  <c r="I193" i="1"/>
  <c r="I295" i="1" s="1"/>
  <c r="I398" i="1" s="1"/>
  <c r="G193" i="1"/>
  <c r="G295" i="1" s="1"/>
  <c r="G398" i="1" s="1"/>
  <c r="E193" i="1"/>
  <c r="E295" i="1" s="1"/>
  <c r="E398" i="1" s="1"/>
  <c r="I191" i="1"/>
  <c r="I293" i="1" s="1"/>
  <c r="I396" i="1" s="1"/>
  <c r="G191" i="1"/>
  <c r="G293" i="1" s="1"/>
  <c r="G396" i="1" s="1"/>
  <c r="E191" i="1"/>
  <c r="E293" i="1" s="1"/>
  <c r="E396" i="1" s="1"/>
  <c r="I189" i="1"/>
  <c r="I291" i="1" s="1"/>
  <c r="I394" i="1" s="1"/>
  <c r="G189" i="1"/>
  <c r="G291" i="1" s="1"/>
  <c r="G394" i="1" s="1"/>
  <c r="E189" i="1"/>
  <c r="E291" i="1"/>
  <c r="E394" i="1" s="1"/>
  <c r="I187" i="1"/>
  <c r="I289" i="1" s="1"/>
  <c r="I392" i="1" s="1"/>
  <c r="G187" i="1"/>
  <c r="G289" i="1" s="1"/>
  <c r="G392" i="1" s="1"/>
  <c r="E187" i="1"/>
  <c r="E289" i="1" s="1"/>
  <c r="E392" i="1" s="1"/>
  <c r="I185" i="1"/>
  <c r="I287" i="1"/>
  <c r="I390" i="1" s="1"/>
  <c r="G185" i="1"/>
  <c r="G287" i="1" s="1"/>
  <c r="G390" i="1" s="1"/>
  <c r="E185" i="1"/>
  <c r="E287" i="1" s="1"/>
  <c r="E390" i="1" s="1"/>
  <c r="I183" i="1"/>
  <c r="I285" i="1" s="1"/>
  <c r="I388" i="1" s="1"/>
  <c r="G183" i="1"/>
  <c r="G285" i="1" s="1"/>
  <c r="G388" i="1" s="1"/>
  <c r="E183" i="1"/>
  <c r="E285" i="1" s="1"/>
  <c r="E388" i="1" s="1"/>
  <c r="I181" i="1"/>
  <c r="I283" i="1" s="1"/>
  <c r="I386" i="1" s="1"/>
  <c r="G181" i="1"/>
  <c r="G283" i="1" s="1"/>
  <c r="G386" i="1" s="1"/>
  <c r="E181" i="1"/>
  <c r="E283" i="1"/>
  <c r="E386" i="1" s="1"/>
  <c r="I179" i="1"/>
  <c r="I281" i="1" s="1"/>
  <c r="I384" i="1" s="1"/>
  <c r="G179" i="1"/>
  <c r="G281" i="1" s="1"/>
  <c r="G384" i="1" s="1"/>
  <c r="E179" i="1"/>
  <c r="E281" i="1" s="1"/>
  <c r="E384" i="1" s="1"/>
  <c r="I176" i="1"/>
  <c r="I278" i="1"/>
  <c r="I382" i="1" s="1"/>
  <c r="G176" i="1"/>
  <c r="G278" i="1" s="1"/>
  <c r="G382" i="1" s="1"/>
  <c r="E176" i="1"/>
  <c r="E278" i="1" s="1"/>
  <c r="E382" i="1" s="1"/>
  <c r="I174" i="1"/>
  <c r="I276" i="1" s="1"/>
  <c r="I380" i="1" s="1"/>
  <c r="G174" i="1"/>
  <c r="G276" i="1"/>
  <c r="G380" i="1" s="1"/>
  <c r="E174" i="1"/>
  <c r="E276" i="1" s="1"/>
  <c r="E380" i="1" s="1"/>
  <c r="I172" i="1"/>
  <c r="I274" i="1" s="1"/>
  <c r="I378" i="1" s="1"/>
  <c r="G172" i="1"/>
  <c r="G274" i="1" s="1"/>
  <c r="G378" i="1" s="1"/>
  <c r="E172" i="1"/>
  <c r="E274" i="1" s="1"/>
  <c r="E378" i="1" s="1"/>
  <c r="I168" i="1"/>
  <c r="I270" i="1"/>
  <c r="I372" i="1" s="1"/>
  <c r="G168" i="1"/>
  <c r="G270" i="1" s="1"/>
  <c r="G372" i="1" s="1"/>
  <c r="E168" i="1"/>
  <c r="E270" i="1" s="1"/>
  <c r="E372" i="1" s="1"/>
  <c r="I166" i="1"/>
  <c r="I268" i="1" s="1"/>
  <c r="I370" i="1" s="1"/>
  <c r="G166" i="1"/>
  <c r="G268" i="1" s="1"/>
  <c r="G370" i="1" s="1"/>
  <c r="E166" i="1"/>
  <c r="E268" i="1" s="1"/>
  <c r="E370" i="1" s="1"/>
  <c r="I164" i="1"/>
  <c r="I266" i="1" s="1"/>
  <c r="I368" i="1" s="1"/>
  <c r="G164" i="1"/>
  <c r="G266" i="1" s="1"/>
  <c r="G368" i="1" s="1"/>
  <c r="E164" i="1"/>
  <c r="E266" i="1"/>
  <c r="E368" i="1" s="1"/>
  <c r="I162" i="1"/>
  <c r="I264" i="1" s="1"/>
  <c r="I366" i="1" s="1"/>
  <c r="G162" i="1"/>
  <c r="G264" i="1" s="1"/>
  <c r="G366" i="1" s="1"/>
  <c r="E162" i="1"/>
  <c r="E264" i="1" s="1"/>
  <c r="E366" i="1" s="1"/>
  <c r="I158" i="1"/>
  <c r="I260" i="1"/>
  <c r="I362" i="1" s="1"/>
  <c r="G158" i="1"/>
  <c r="G260" i="1" s="1"/>
  <c r="G362" i="1" s="1"/>
  <c r="E158" i="1"/>
  <c r="E260" i="1" s="1"/>
  <c r="E362" i="1" s="1"/>
  <c r="I156" i="1"/>
  <c r="I258" i="1" s="1"/>
  <c r="G156" i="1"/>
  <c r="G258" i="1"/>
  <c r="G360" i="1" s="1"/>
  <c r="E156" i="1"/>
  <c r="E258" i="1"/>
  <c r="E360" i="1" s="1"/>
  <c r="E256" i="1"/>
  <c r="E356" i="1" s="1"/>
  <c r="I154" i="1"/>
  <c r="I254" i="1" s="1"/>
  <c r="I354" i="1" s="1"/>
  <c r="G154" i="1"/>
  <c r="G254" i="1" s="1"/>
  <c r="G354" i="1" s="1"/>
  <c r="E154" i="1"/>
  <c r="E254" i="1" s="1"/>
  <c r="E354" i="1" s="1"/>
  <c r="I152" i="1"/>
  <c r="I252" i="1"/>
  <c r="I352" i="1" s="1"/>
  <c r="G152" i="1"/>
  <c r="G252" i="1" s="1"/>
  <c r="G352" i="1" s="1"/>
  <c r="E152" i="1"/>
  <c r="E252" i="1" s="1"/>
  <c r="E352" i="1" s="1"/>
  <c r="I150" i="1"/>
  <c r="I250" i="1" s="1"/>
  <c r="I350" i="1" s="1"/>
  <c r="G150" i="1"/>
  <c r="G250" i="1" s="1"/>
  <c r="G350" i="1" s="1"/>
  <c r="E150" i="1"/>
  <c r="E250" i="1" s="1"/>
  <c r="E350" i="1" s="1"/>
  <c r="I148" i="1"/>
  <c r="I248" i="1" s="1"/>
  <c r="I348" i="1" s="1"/>
  <c r="G148" i="1"/>
  <c r="G248" i="1" s="1"/>
  <c r="G348" i="1" s="1"/>
  <c r="E148" i="1"/>
  <c r="E248" i="1"/>
  <c r="E348" i="1" s="1"/>
  <c r="I146" i="1"/>
  <c r="I246" i="1" s="1"/>
  <c r="I346" i="1" s="1"/>
  <c r="G146" i="1"/>
  <c r="G246" i="1" s="1"/>
  <c r="G346" i="1" s="1"/>
  <c r="E146" i="1"/>
  <c r="E246" i="1" s="1"/>
  <c r="E346" i="1" s="1"/>
  <c r="I144" i="1"/>
  <c r="I244" i="1"/>
  <c r="I344" i="1" s="1"/>
  <c r="G144" i="1"/>
  <c r="G244" i="1" s="1"/>
  <c r="G344" i="1" s="1"/>
  <c r="E144" i="1"/>
  <c r="E244" i="1" s="1"/>
  <c r="E344" i="1" s="1"/>
  <c r="I142" i="1"/>
  <c r="I242" i="1" s="1"/>
  <c r="I342" i="1" s="1"/>
  <c r="G142" i="1"/>
  <c r="G242" i="1"/>
  <c r="G342" i="1" s="1"/>
  <c r="E142" i="1"/>
  <c r="E242" i="1" s="1"/>
  <c r="E342" i="1" s="1"/>
  <c r="I140" i="1"/>
  <c r="I240" i="1" s="1"/>
  <c r="I340" i="1" s="1"/>
  <c r="G140" i="1"/>
  <c r="G240" i="1" s="1"/>
  <c r="G340" i="1" s="1"/>
  <c r="E140" i="1"/>
  <c r="E240" i="1" s="1"/>
  <c r="E340" i="1" s="1"/>
  <c r="I138" i="1"/>
  <c r="I238" i="1" s="1"/>
  <c r="I338" i="1" s="1"/>
  <c r="G138" i="1"/>
  <c r="G238" i="1" s="1"/>
  <c r="G338" i="1" s="1"/>
  <c r="E138" i="1"/>
  <c r="E238" i="1" s="1"/>
  <c r="E338" i="1" s="1"/>
  <c r="I136" i="1"/>
  <c r="I236" i="1"/>
  <c r="I336" i="1" s="1"/>
  <c r="G136" i="1"/>
  <c r="G236" i="1" s="1"/>
  <c r="G336" i="1" s="1"/>
  <c r="E136" i="1"/>
  <c r="E236" i="1" s="1"/>
  <c r="E336" i="1" s="1"/>
  <c r="I134" i="1"/>
  <c r="I234" i="1" s="1"/>
  <c r="I334" i="1" s="1"/>
  <c r="G134" i="1"/>
  <c r="G234" i="1"/>
  <c r="G334" i="1" s="1"/>
  <c r="E134" i="1"/>
  <c r="E234" i="1" s="1"/>
  <c r="E334" i="1" s="1"/>
  <c r="I132" i="1"/>
  <c r="I232" i="1" s="1"/>
  <c r="I332" i="1" s="1"/>
  <c r="G132" i="1"/>
  <c r="G232" i="1" s="1"/>
  <c r="G332" i="1" s="1"/>
  <c r="E132" i="1"/>
  <c r="E232" i="1"/>
  <c r="E332" i="1" s="1"/>
  <c r="I130" i="1"/>
  <c r="I230" i="1" s="1"/>
  <c r="I330" i="1" s="1"/>
  <c r="G130" i="1"/>
  <c r="G230" i="1" s="1"/>
  <c r="G330" i="1" s="1"/>
  <c r="E130" i="1"/>
  <c r="E230" i="1" s="1"/>
  <c r="E330" i="1" s="1"/>
  <c r="I128" i="1"/>
  <c r="I228" i="1" s="1"/>
  <c r="I328" i="1" s="1"/>
  <c r="G128" i="1"/>
  <c r="G228" i="1" s="1"/>
  <c r="G328" i="1" s="1"/>
  <c r="E128" i="1"/>
  <c r="E228" i="1" s="1"/>
  <c r="E328" i="1" s="1"/>
  <c r="I126" i="1"/>
  <c r="I226" i="1" s="1"/>
  <c r="I326" i="1" s="1"/>
  <c r="G126" i="1"/>
  <c r="G226" i="1"/>
  <c r="G326" i="1" s="1"/>
  <c r="E126" i="1"/>
  <c r="E226" i="1" s="1"/>
  <c r="E326" i="1" s="1"/>
  <c r="I124" i="1"/>
  <c r="I224" i="1" s="1"/>
  <c r="I324" i="1" s="1"/>
  <c r="G124" i="1"/>
  <c r="G224" i="1" s="1"/>
  <c r="G324" i="1" s="1"/>
  <c r="E124" i="1"/>
  <c r="E224" i="1"/>
  <c r="E324" i="1" s="1"/>
  <c r="I122" i="1"/>
  <c r="I222" i="1" s="1"/>
  <c r="I322" i="1" s="1"/>
  <c r="G122" i="1"/>
  <c r="G222" i="1" s="1"/>
  <c r="G322" i="1" s="1"/>
  <c r="E122" i="1"/>
  <c r="E222" i="1" s="1"/>
  <c r="E322" i="1" s="1"/>
  <c r="I120" i="1"/>
  <c r="I220" i="1"/>
  <c r="I320" i="1" s="1"/>
  <c r="G120" i="1"/>
  <c r="G220" i="1" s="1"/>
  <c r="G320" i="1" s="1"/>
  <c r="E120" i="1"/>
  <c r="E220" i="1" s="1"/>
  <c r="E320" i="1" s="1"/>
  <c r="I118" i="1"/>
  <c r="I218" i="1" s="1"/>
  <c r="I318" i="1" s="1"/>
  <c r="G118" i="1"/>
  <c r="G218" i="1" s="1"/>
  <c r="G318" i="1" s="1"/>
  <c r="E118" i="1"/>
  <c r="E218" i="1" s="1"/>
  <c r="E318" i="1" s="1"/>
  <c r="I116" i="1"/>
  <c r="I216" i="1" s="1"/>
  <c r="I316" i="1" s="1"/>
  <c r="G116" i="1"/>
  <c r="G216" i="1" s="1"/>
  <c r="G316" i="1" s="1"/>
  <c r="E116" i="1"/>
  <c r="E216" i="1"/>
  <c r="E316" i="1" s="1"/>
  <c r="I114" i="1"/>
  <c r="I214" i="1" s="1"/>
  <c r="I314" i="1" s="1"/>
  <c r="G114" i="1"/>
  <c r="G214" i="1" s="1"/>
  <c r="G314" i="1" s="1"/>
  <c r="E114" i="1"/>
  <c r="E214" i="1" s="1"/>
  <c r="E314" i="1" s="1"/>
  <c r="I112" i="1"/>
  <c r="I212" i="1"/>
  <c r="I312" i="1" s="1"/>
  <c r="G112" i="1"/>
  <c r="G212" i="1" s="1"/>
  <c r="G312" i="1" s="1"/>
  <c r="E112" i="1"/>
  <c r="E212" i="1" s="1"/>
  <c r="E312" i="1" s="1"/>
  <c r="I110" i="1"/>
  <c r="I210" i="1" s="1"/>
  <c r="I310" i="1" s="1"/>
  <c r="G110" i="1"/>
  <c r="G210" i="1"/>
  <c r="G310" i="1" s="1"/>
  <c r="E110" i="1"/>
  <c r="E210" i="1" s="1"/>
  <c r="E310" i="1" s="1"/>
  <c r="I108" i="1"/>
  <c r="I208" i="1" s="1"/>
  <c r="I308" i="1" s="1"/>
  <c r="G108" i="1"/>
  <c r="G208" i="1" s="1"/>
  <c r="G308" i="1" s="1"/>
  <c r="E108" i="1"/>
  <c r="E208" i="1" s="1"/>
  <c r="E308" i="1" s="1"/>
  <c r="I106" i="1"/>
  <c r="I206" i="1" s="1"/>
  <c r="I306" i="1" s="1"/>
  <c r="G106" i="1"/>
  <c r="G206" i="1" s="1"/>
  <c r="G306" i="1" s="1"/>
  <c r="E106" i="1"/>
  <c r="E206" i="1" s="1"/>
  <c r="E306" i="1" s="1"/>
  <c r="G377" i="1"/>
  <c r="G256" i="1"/>
  <c r="G356" i="1"/>
  <c r="I361" i="1"/>
  <c r="E377" i="1"/>
  <c r="E374" i="1" l="1"/>
  <c r="E376" i="1"/>
  <c r="G257" i="1"/>
  <c r="G357" i="1" s="1"/>
  <c r="I375" i="1"/>
  <c r="I377" i="1"/>
  <c r="I374" i="1"/>
  <c r="I376" i="1"/>
  <c r="G358" i="1"/>
  <c r="I256" i="1"/>
  <c r="I356" i="1" s="1"/>
  <c r="L29" i="6"/>
  <c r="Q34" i="5"/>
  <c r="N33" i="5"/>
  <c r="M33" i="5"/>
  <c r="I360" i="1"/>
  <c r="I358" i="1"/>
  <c r="G361" i="1"/>
  <c r="G359" i="1"/>
  <c r="E361" i="1"/>
  <c r="I257" i="1"/>
  <c r="I357" i="1" s="1"/>
  <c r="E257" i="1"/>
  <c r="E357" i="1" s="1"/>
  <c r="E358" i="1"/>
  <c r="G376" i="1"/>
  <c r="K31" i="6" l="1"/>
  <c r="L32" i="6"/>
  <c r="L13" i="6"/>
  <c r="P13" i="6"/>
  <c r="N13" i="6"/>
  <c r="L31" i="6"/>
  <c r="Q33" i="5"/>
  <c r="S34" i="5"/>
  <c r="S33" i="5"/>
  <c r="P33" i="5"/>
  <c r="N34" i="5"/>
  <c r="M34" i="5"/>
  <c r="O34" i="5"/>
  <c r="Q35" i="5"/>
  <c r="G15" i="7"/>
  <c r="G10" i="7"/>
  <c r="F9" i="7"/>
  <c r="O13" i="6" l="1"/>
  <c r="L33" i="6"/>
  <c r="K33" i="6"/>
  <c r="M13" i="6"/>
  <c r="K13" i="6"/>
  <c r="P14" i="6"/>
  <c r="L34" i="6"/>
  <c r="K28" i="6"/>
  <c r="K29" i="6"/>
  <c r="Q14" i="6"/>
  <c r="Q13" i="6"/>
  <c r="L14" i="6"/>
  <c r="L30" i="6"/>
  <c r="K32" i="6"/>
  <c r="L28" i="6"/>
  <c r="N14" i="6"/>
  <c r="L35" i="6"/>
  <c r="K30" i="6"/>
  <c r="R33" i="5"/>
  <c r="T33" i="5"/>
  <c r="Q36" i="5"/>
  <c r="O35" i="5"/>
  <c r="U33" i="5"/>
  <c r="S35" i="5"/>
  <c r="P34" i="5"/>
  <c r="O33" i="5"/>
  <c r="R34" i="5"/>
  <c r="T34" i="5"/>
  <c r="M35" i="5"/>
  <c r="N35" i="5"/>
  <c r="F14" i="7"/>
  <c r="F10" i="7"/>
  <c r="F12" i="7"/>
  <c r="G11" i="7"/>
  <c r="G13" i="7"/>
  <c r="G12" i="7"/>
  <c r="F8" i="7"/>
  <c r="F17" i="7"/>
  <c r="F11" i="7"/>
  <c r="F7" i="7"/>
  <c r="G9" i="7"/>
  <c r="F6" i="7"/>
  <c r="F16" i="7"/>
  <c r="F13" i="7"/>
  <c r="G16" i="7"/>
  <c r="G14" i="7"/>
  <c r="F15" i="7"/>
  <c r="L15" i="6" l="1"/>
  <c r="P15" i="6"/>
  <c r="O14" i="6"/>
  <c r="K14" i="6"/>
  <c r="N15" i="6"/>
  <c r="M14" i="6"/>
  <c r="S36" i="5"/>
  <c r="N36" i="5"/>
  <c r="R35" i="5"/>
  <c r="M36" i="5"/>
  <c r="U34" i="5"/>
  <c r="O36" i="5"/>
  <c r="P35" i="5"/>
  <c r="T35" i="5"/>
  <c r="Q37" i="5"/>
  <c r="G17" i="7"/>
  <c r="K15" i="6" l="1"/>
  <c r="Q15" i="6"/>
  <c r="L16" i="6"/>
  <c r="O15" i="6"/>
  <c r="M15" i="6"/>
  <c r="N16" i="6"/>
  <c r="P16" i="6"/>
  <c r="O37" i="5"/>
  <c r="M37" i="5"/>
  <c r="P36" i="5"/>
  <c r="N37" i="5"/>
  <c r="Q38" i="5"/>
  <c r="R36" i="5"/>
  <c r="T36" i="5"/>
  <c r="U35" i="5"/>
  <c r="S37" i="5"/>
  <c r="K16" i="6" l="1"/>
  <c r="L17" i="6"/>
  <c r="M16" i="6"/>
  <c r="P17" i="6"/>
  <c r="O16" i="6"/>
  <c r="Q16" i="6"/>
  <c r="N17" i="6"/>
  <c r="S38" i="5"/>
  <c r="R37" i="5"/>
  <c r="Q39" i="5"/>
  <c r="T37" i="5"/>
  <c r="N38" i="5"/>
  <c r="P37" i="5"/>
  <c r="M38" i="5"/>
  <c r="U36" i="5"/>
  <c r="O38" i="5"/>
  <c r="M17" i="6" l="1"/>
  <c r="K17" i="6"/>
  <c r="P18" i="6"/>
  <c r="O17" i="6"/>
  <c r="Q17" i="6"/>
  <c r="N18" i="6"/>
  <c r="L19" i="6"/>
  <c r="L18" i="6"/>
  <c r="T38" i="5"/>
  <c r="P38" i="5"/>
  <c r="S39" i="5"/>
  <c r="U37" i="5"/>
  <c r="M39" i="5"/>
  <c r="R38" i="5"/>
  <c r="N39" i="5"/>
  <c r="O39" i="5"/>
  <c r="Q40" i="5"/>
  <c r="M18" i="6" l="1"/>
  <c r="K18" i="6"/>
  <c r="N19" i="6"/>
  <c r="Q18" i="6"/>
  <c r="P19" i="6"/>
  <c r="O18" i="6"/>
  <c r="S40" i="5"/>
  <c r="M40" i="5"/>
  <c r="P39" i="5"/>
  <c r="N40" i="5"/>
  <c r="T39" i="5"/>
  <c r="O40" i="5"/>
  <c r="U38" i="5"/>
  <c r="R39" i="5"/>
  <c r="Q41" i="5"/>
  <c r="Q19" i="6" l="1"/>
  <c r="K19" i="6"/>
  <c r="M19" i="6"/>
  <c r="P20" i="6"/>
  <c r="O19" i="6"/>
  <c r="L20" i="6"/>
  <c r="N20" i="6"/>
  <c r="S41" i="5"/>
  <c r="T40" i="5"/>
  <c r="Q42" i="5"/>
  <c r="O41" i="5"/>
  <c r="R40" i="5"/>
  <c r="P40" i="5"/>
  <c r="U39" i="5"/>
  <c r="M41" i="5"/>
  <c r="N41" i="5"/>
  <c r="N21" i="6" l="1"/>
  <c r="Q20" i="6"/>
  <c r="L21" i="6"/>
  <c r="O20" i="6"/>
  <c r="P21" i="6"/>
  <c r="M20" i="6"/>
  <c r="K20" i="6"/>
  <c r="T41" i="5"/>
  <c r="N42" i="5"/>
  <c r="P41" i="5"/>
  <c r="Q43" i="5"/>
  <c r="O42" i="5"/>
  <c r="S42" i="5"/>
  <c r="U40" i="5"/>
  <c r="R41" i="5"/>
  <c r="M42" i="5"/>
  <c r="O21" i="6" l="1"/>
  <c r="P22" i="6"/>
  <c r="L22" i="6"/>
  <c r="K21" i="6"/>
  <c r="N22" i="6"/>
  <c r="Q21" i="6"/>
  <c r="M21" i="6"/>
  <c r="U41" i="5"/>
  <c r="O43" i="5"/>
  <c r="P42" i="5"/>
  <c r="S43" i="5"/>
  <c r="R42" i="5"/>
  <c r="N43" i="5"/>
  <c r="M43" i="5"/>
  <c r="Q44" i="5"/>
  <c r="T42" i="5"/>
  <c r="G233" i="2"/>
  <c r="F234" i="2"/>
  <c r="F233" i="2" s="1"/>
  <c r="G341" i="2"/>
  <c r="F341" i="2" l="1"/>
  <c r="F340" i="2" s="1"/>
  <c r="G452" i="2"/>
  <c r="M22" i="6"/>
  <c r="Q22" i="6"/>
  <c r="P23" i="6"/>
  <c r="N23" i="6"/>
  <c r="L23" i="6"/>
  <c r="O22" i="6"/>
  <c r="K22" i="6"/>
  <c r="N44" i="5"/>
  <c r="R43" i="5"/>
  <c r="O44" i="5"/>
  <c r="U42" i="5"/>
  <c r="M44" i="5"/>
  <c r="T43" i="5"/>
  <c r="S44" i="5"/>
  <c r="P43" i="5"/>
  <c r="G340" i="2"/>
  <c r="G569" i="2" l="1"/>
  <c r="F569" i="2" s="1"/>
  <c r="F568" i="2" s="1"/>
  <c r="H452" i="2"/>
  <c r="F452" i="2"/>
  <c r="F451" i="2" s="1"/>
  <c r="G451" i="2"/>
  <c r="K23" i="6"/>
  <c r="O23" i="6"/>
  <c r="L24" i="6"/>
  <c r="M23" i="6"/>
  <c r="Q23" i="6"/>
  <c r="N24" i="6"/>
  <c r="P24" i="6"/>
  <c r="U43" i="5"/>
  <c r="R44" i="5"/>
  <c r="T44" i="5"/>
  <c r="P44" i="5"/>
  <c r="G568" i="2" l="1"/>
  <c r="G690" i="2"/>
  <c r="K24" i="6"/>
  <c r="M24" i="6"/>
  <c r="O24" i="6"/>
  <c r="Q24" i="6"/>
  <c r="U44" i="5"/>
  <c r="G689" i="2" l="1"/>
  <c r="F690" i="2"/>
  <c r="F689" i="2" s="1"/>
</calcChain>
</file>

<file path=xl/sharedStrings.xml><?xml version="1.0" encoding="utf-8"?>
<sst xmlns="http://schemas.openxmlformats.org/spreadsheetml/2006/main" count="6049" uniqueCount="472">
  <si>
    <t>Pay</t>
  </si>
  <si>
    <t>Position Title</t>
  </si>
  <si>
    <t>Grade</t>
  </si>
  <si>
    <t>Minimum</t>
  </si>
  <si>
    <t>Midpoint</t>
  </si>
  <si>
    <t>Maximum</t>
  </si>
  <si>
    <t>Director, Public Works</t>
  </si>
  <si>
    <t>Police Chief</t>
  </si>
  <si>
    <t>Finance Director</t>
  </si>
  <si>
    <t>Fire Chief</t>
  </si>
  <si>
    <t>Director, Library</t>
  </si>
  <si>
    <t>Human Resources Director</t>
  </si>
  <si>
    <t>Director, Parks &amp;  Recreation</t>
  </si>
  <si>
    <t>City Engineer</t>
  </si>
  <si>
    <t>Captain, Police Department</t>
  </si>
  <si>
    <t>Manager of Accounting</t>
  </si>
  <si>
    <t>Chief Building Official</t>
  </si>
  <si>
    <t>Lieutenant, Police Department</t>
  </si>
  <si>
    <t>Manager, Library</t>
  </si>
  <si>
    <t>Manager, Recreation</t>
  </si>
  <si>
    <t>Manager, Parks</t>
  </si>
  <si>
    <t>Manager, Golf Course</t>
  </si>
  <si>
    <t>Manager, Business Office</t>
  </si>
  <si>
    <t>Non-Union Non-Management:</t>
  </si>
  <si>
    <t>Information Systems Coordinator</t>
  </si>
  <si>
    <t>City Planner</t>
  </si>
  <si>
    <t>Public Works Coordinator</t>
  </si>
  <si>
    <t>Exhibits Coordinator</t>
  </si>
  <si>
    <t>Education Coordinator</t>
  </si>
  <si>
    <t>Administrative Assistant</t>
  </si>
  <si>
    <t>Secretary</t>
  </si>
  <si>
    <t>Exhibits Technician</t>
  </si>
  <si>
    <t>Solid Waste Manager</t>
  </si>
  <si>
    <t>Development &amp; Marketing</t>
  </si>
  <si>
    <t>Coordinator</t>
  </si>
  <si>
    <t>Volunteer Services Coordinator</t>
  </si>
  <si>
    <t>Accountant</t>
  </si>
  <si>
    <t>Supervisor, Construction Inspection</t>
  </si>
  <si>
    <t>Executive Director, FMAS</t>
  </si>
  <si>
    <t>Visitor Services Assistant</t>
  </si>
  <si>
    <t>Museum Instructor</t>
  </si>
  <si>
    <t>Museum Educator</t>
  </si>
  <si>
    <t>Public Relations Coordinator</t>
  </si>
  <si>
    <t>Manager, Program</t>
  </si>
  <si>
    <t>Non-union Management:</t>
  </si>
  <si>
    <t>Manager, Streets, Sewer &amp; Signs</t>
  </si>
  <si>
    <t>FY 2002/2003</t>
  </si>
  <si>
    <t>Transit Manager/Garage Supervisor</t>
  </si>
  <si>
    <t>Civil Engineer</t>
  </si>
  <si>
    <t>Director, Comm/Econ Development</t>
  </si>
  <si>
    <t>Senior Library Manager</t>
  </si>
  <si>
    <t>Building Maintenance Manager</t>
  </si>
  <si>
    <t>Administrative Secretary, Parks</t>
  </si>
  <si>
    <t>Visitor Services Manager</t>
  </si>
  <si>
    <t>FY 2003/2004</t>
  </si>
  <si>
    <t>FY 2004/2005 3.0%</t>
  </si>
  <si>
    <t>Business Development Manager</t>
  </si>
  <si>
    <t>Exhibits Manager</t>
  </si>
  <si>
    <t>Finance Coordinator</t>
  </si>
  <si>
    <t>FY 2005/2006 3.5%</t>
  </si>
  <si>
    <t>Development &amp; Marketing Coordinator</t>
  </si>
  <si>
    <t>City of Bettendorf Non-Union Pay Scale</t>
  </si>
  <si>
    <t>YEARS</t>
  </si>
  <si>
    <t>ENTRY</t>
  </si>
  <si>
    <t>Positions:</t>
  </si>
  <si>
    <t>Years</t>
  </si>
  <si>
    <t>Entry</t>
  </si>
  <si>
    <t>Level I</t>
  </si>
  <si>
    <t>Level II</t>
  </si>
  <si>
    <t>Level III</t>
  </si>
  <si>
    <t>Level IV</t>
  </si>
  <si>
    <t>Custodian</t>
  </si>
  <si>
    <t>Account Clerk</t>
  </si>
  <si>
    <t>Building Supervisor</t>
  </si>
  <si>
    <t>Years of</t>
  </si>
  <si>
    <t>Service</t>
  </si>
  <si>
    <t>6-month</t>
  </si>
  <si>
    <t xml:space="preserve">Police </t>
  </si>
  <si>
    <t>Officer</t>
  </si>
  <si>
    <t>Sergeant</t>
  </si>
  <si>
    <t>n/a</t>
  </si>
  <si>
    <t>City of Bettendorf Professional Firefighters Pay Scale</t>
  </si>
  <si>
    <t>Firefighter</t>
  </si>
  <si>
    <t>Lieutenant</t>
  </si>
  <si>
    <t>Captain</t>
  </si>
  <si>
    <t>of Service</t>
  </si>
  <si>
    <t>2080 rate</t>
  </si>
  <si>
    <t>2912 rate</t>
  </si>
  <si>
    <t>1 shift  per day</t>
  </si>
  <si>
    <t>Rover's Pay Schedule</t>
  </si>
  <si>
    <t>Crossing Guard Captain</t>
  </si>
  <si>
    <t>City of Bettendorf Adult Crossing Guards Pay Scale</t>
  </si>
  <si>
    <t>Start - 2</t>
  </si>
  <si>
    <t>5 &amp; 6</t>
  </si>
  <si>
    <t>3 &amp; 4</t>
  </si>
  <si>
    <t>Position</t>
  </si>
  <si>
    <t>Lead Mechanic</t>
  </si>
  <si>
    <t>Account Clerk - Recreation</t>
  </si>
  <si>
    <t>Light Equipment Operator</t>
  </si>
  <si>
    <t>Administrative Secretary</t>
  </si>
  <si>
    <t>Maintenance Worker</t>
  </si>
  <si>
    <t>Building Inspector</t>
  </si>
  <si>
    <t>City Electrician</t>
  </si>
  <si>
    <t>Mechanic</t>
  </si>
  <si>
    <t>Network Systems Technician</t>
  </si>
  <si>
    <t>Operations Coordinator</t>
  </si>
  <si>
    <t>Parts/Inventory Control Clerk</t>
  </si>
  <si>
    <t>Plumbing &amp; Heating Inspector</t>
  </si>
  <si>
    <t>Draftsperson</t>
  </si>
  <si>
    <t>Public Information Officer</t>
  </si>
  <si>
    <t>Electrician</t>
  </si>
  <si>
    <t>Engineering Technician</t>
  </si>
  <si>
    <t>Recycling Coordinator</t>
  </si>
  <si>
    <t>Equipment Operator</t>
  </si>
  <si>
    <t>Sanitation Laborer (if filled)</t>
  </si>
  <si>
    <t>Foreman</t>
  </si>
  <si>
    <t>Sanitation Worker</t>
  </si>
  <si>
    <t>Heavy Equipment Operator</t>
  </si>
  <si>
    <t>Inspector</t>
  </si>
  <si>
    <t>Sign Technician</t>
  </si>
  <si>
    <t>Laborer</t>
  </si>
  <si>
    <t>Social Worker</t>
  </si>
  <si>
    <t>Lead Clerk (Life Fitness Center)</t>
  </si>
  <si>
    <t>Lead Equipment Operator</t>
  </si>
  <si>
    <t>Survey Chief</t>
  </si>
  <si>
    <t>Lead Maintenance Worker</t>
  </si>
  <si>
    <t>Surveyor</t>
  </si>
  <si>
    <t>6MO</t>
  </si>
  <si>
    <t>1YR</t>
  </si>
  <si>
    <t>3YR</t>
  </si>
  <si>
    <t>5YR</t>
  </si>
  <si>
    <t>7YR</t>
  </si>
  <si>
    <t>9YR</t>
  </si>
  <si>
    <t>11YR</t>
  </si>
  <si>
    <t>13YR</t>
  </si>
  <si>
    <t>15YR</t>
  </si>
  <si>
    <t>17YR</t>
  </si>
  <si>
    <t>19YR</t>
  </si>
  <si>
    <t>Clerk (Life Fitness Center)</t>
  </si>
  <si>
    <t>Level 2</t>
  </si>
  <si>
    <t>May 1 following employment</t>
  </si>
  <si>
    <t>May 1 following step issue</t>
  </si>
  <si>
    <t>May 1 following step above</t>
  </si>
  <si>
    <t>City of Bettendorf AFSCME Union Pay Scale</t>
  </si>
  <si>
    <t>City of Bettendorf AFSCME Library Union Pay Scale</t>
  </si>
  <si>
    <t>Classification</t>
  </si>
  <si>
    <t>Library Clerk</t>
  </si>
  <si>
    <t>Lead Library Clerk</t>
  </si>
  <si>
    <t>Library Assistant</t>
  </si>
  <si>
    <t>Lead Library Assistant</t>
  </si>
  <si>
    <t>Librarian</t>
  </si>
  <si>
    <t>Page, adult</t>
  </si>
  <si>
    <t>Full Time</t>
  </si>
  <si>
    <t>Part Time</t>
  </si>
  <si>
    <t>Community Development Director</t>
  </si>
  <si>
    <t>Secretary, Building Inspections</t>
  </si>
  <si>
    <t>Section 8 Coordinator</t>
  </si>
  <si>
    <t>Building Permit Technician</t>
  </si>
  <si>
    <t>6 month</t>
  </si>
  <si>
    <t>Step</t>
  </si>
  <si>
    <t>%</t>
  </si>
  <si>
    <t>City of Bettendorf Bettendorf Peace Officers Association Pay Scale</t>
  </si>
  <si>
    <t>Director, Economic Development</t>
  </si>
  <si>
    <t>Deputy, Public Works</t>
  </si>
  <si>
    <t>Assistant City Engineer</t>
  </si>
  <si>
    <t>Clerk</t>
  </si>
  <si>
    <t>Recreation Supervisor</t>
  </si>
  <si>
    <t>Construction Technician</t>
  </si>
  <si>
    <t>Lead Sanitation Worker</t>
  </si>
  <si>
    <t>Erosion &amp; Sediment Control</t>
  </si>
  <si>
    <t>Senior Building Inspector</t>
  </si>
  <si>
    <t>Manager of IT</t>
  </si>
  <si>
    <t>IT Analyst</t>
  </si>
  <si>
    <t>FY 2013/2014</t>
  </si>
  <si>
    <t>Percentage</t>
  </si>
  <si>
    <t>Annual Pay Rates</t>
  </si>
  <si>
    <t>If MFPRSI City rate is less than 35.32%, 4.5% deferred comp, 1% deferred comp match</t>
  </si>
  <si>
    <t>Recreation Program Coordinator - Fitness</t>
  </si>
  <si>
    <t>Recreation Program Coord. - Rec/Aquatics</t>
  </si>
  <si>
    <t>FY 2013/2014---3.5%</t>
  </si>
  <si>
    <t>FY 2013/2014--3.5%</t>
  </si>
  <si>
    <t>Recreation Division Manager</t>
  </si>
  <si>
    <t>FY 2014/2015</t>
  </si>
  <si>
    <t>4.5% deferred comp, 1% deferred comp match</t>
  </si>
  <si>
    <t>Step %</t>
  </si>
  <si>
    <t>21YR</t>
  </si>
  <si>
    <t>Check step %</t>
  </si>
  <si>
    <t>Check COLA %</t>
  </si>
  <si>
    <t>Check Step percentages</t>
  </si>
  <si>
    <t>FY 2014/2015--1.90%</t>
  </si>
  <si>
    <t>FY 2014/2015--1.9%</t>
  </si>
  <si>
    <t>Pay Grade</t>
  </si>
  <si>
    <t>Assistant Museum Director</t>
  </si>
  <si>
    <t>Garage Manager</t>
  </si>
  <si>
    <t>Sewer Maintenance Manager</t>
  </si>
  <si>
    <t>Visitor Services Coordinator</t>
  </si>
  <si>
    <t>Assistant Library Director</t>
  </si>
  <si>
    <t>FY 2015/2016--1.90%</t>
  </si>
  <si>
    <t>2.5% deferred, 1% deferred match</t>
  </si>
  <si>
    <t>Guest Services Assistant</t>
  </si>
  <si>
    <t>FY 2019/20</t>
  </si>
  <si>
    <t>FY 2019/2020</t>
  </si>
  <si>
    <t>FY 2019/20, 2.95%</t>
  </si>
  <si>
    <t>Check step %, 19/20</t>
  </si>
  <si>
    <t>Check COLA %, 19/20</t>
  </si>
  <si>
    <t>FY 19/20, 2.95%</t>
  </si>
  <si>
    <t>FF to LT OOR</t>
  </si>
  <si>
    <t>2080 OT</t>
  </si>
  <si>
    <t>2912 OT</t>
  </si>
  <si>
    <t>FY 2015/2016, 01/03/2016, 1.00%(excluding department heads)</t>
  </si>
  <si>
    <t>Effective 02/02/16</t>
  </si>
  <si>
    <t>Note:  Crossing guards and Captain are not included in the 1/3/16 increase of 1%.</t>
  </si>
  <si>
    <t>Also, crossing guards and Captain are not subject to any cost of living increases.</t>
  </si>
  <si>
    <t>City Attorney</t>
  </si>
  <si>
    <t>215M</t>
  </si>
  <si>
    <t>Museum Education Assistant</t>
  </si>
  <si>
    <t>N=NOT exempt from overtime</t>
  </si>
  <si>
    <t>E= EXEMPT from overtime</t>
  </si>
  <si>
    <t>Activity Leader, E</t>
  </si>
  <si>
    <t>Engineering Prof, N</t>
  </si>
  <si>
    <t>Site Manager, E</t>
  </si>
  <si>
    <t>Starter, E</t>
  </si>
  <si>
    <t>Ranger, E</t>
  </si>
  <si>
    <t>All overtime paid through FLSA standards</t>
  </si>
  <si>
    <t>FY 2016/2017, 2.95%</t>
  </si>
  <si>
    <t>Code Enforcement Official</t>
  </si>
  <si>
    <t>Community Service Officer</t>
  </si>
  <si>
    <t>Police Records Specialist</t>
  </si>
  <si>
    <t>Steet Maintenance Superintendent</t>
  </si>
  <si>
    <t>Assistant Fire Chief</t>
  </si>
  <si>
    <t>Business &amp; Community Relations Manager</t>
  </si>
  <si>
    <t>Public Relations Assistant</t>
  </si>
  <si>
    <t>Human Resources Generalist</t>
  </si>
  <si>
    <t>Building Division Manager/Plans Examiner</t>
  </si>
  <si>
    <t>City Administrator</t>
  </si>
  <si>
    <t>Daily rate</t>
  </si>
  <si>
    <t>Ice Rink Manager</t>
  </si>
  <si>
    <t>FY 2017/2018, 2.95%</t>
  </si>
  <si>
    <t>Budget Manager</t>
  </si>
  <si>
    <t>Public Relations Assistant - ED</t>
  </si>
  <si>
    <t>Combination Inspector</t>
  </si>
  <si>
    <t>Operations Manager - Infrastructure</t>
  </si>
  <si>
    <t>PW Operations Supervisor</t>
  </si>
  <si>
    <t>FY 2018/2019, 2.95%</t>
  </si>
  <si>
    <t>FY 2019/2020, 2.95%</t>
  </si>
  <si>
    <t>Rate</t>
  </si>
  <si>
    <t>Annual</t>
  </si>
  <si>
    <t>NON-UNION MANAGEMENT &amp; NON-MANAGEMENT</t>
  </si>
  <si>
    <t>FY 2020/21, 1.50%</t>
  </si>
  <si>
    <t>FY 2021/22, 2.00%</t>
  </si>
  <si>
    <t>Check step %, 20/21</t>
  </si>
  <si>
    <t>Check COLA %, 20/21</t>
  </si>
  <si>
    <t>Check step %, 21/22</t>
  </si>
  <si>
    <t>Check COLA %, 21/22</t>
  </si>
  <si>
    <t>FY 2022/23, 2.50%</t>
  </si>
  <si>
    <t>Check step %, 22/23</t>
  </si>
  <si>
    <t>Check COLA %, 22/23</t>
  </si>
  <si>
    <t>FY 2023/24, 2.75%</t>
  </si>
  <si>
    <t>Check step %, 23/24</t>
  </si>
  <si>
    <t>Check COLA %, 23/24</t>
  </si>
  <si>
    <t>FY 2020/21</t>
  </si>
  <si>
    <t>FY 2021/22</t>
  </si>
  <si>
    <t>FY 2022/23</t>
  </si>
  <si>
    <t>FY 2023/24</t>
  </si>
  <si>
    <t>FY 20/21, 1.50%</t>
  </si>
  <si>
    <t>FY 21/22, 2.00%</t>
  </si>
  <si>
    <t>FY 22/23, 2.50%</t>
  </si>
  <si>
    <t>FY 23/24, 2.75%</t>
  </si>
  <si>
    <t>112A</t>
  </si>
  <si>
    <t>City of Bettendorf AFSCME Union Pay Scale (NON-TRANSIT)</t>
  </si>
  <si>
    <t>BASE</t>
  </si>
  <si>
    <t>City of Bettendorf AFSCME Union Pay Scale (TRANSIT)</t>
  </si>
  <si>
    <t>Lead Recreation Coordinator</t>
  </si>
  <si>
    <t>Engineering Coordinator</t>
  </si>
  <si>
    <t>Traffic Signal Technician</t>
  </si>
  <si>
    <t>Seasonal and Part Time are not subject to any cost of living increases.</t>
  </si>
  <si>
    <t>Check</t>
  </si>
  <si>
    <t>* Site Manager Booster receives $1.00 additional per hour for sites with 130+ kids</t>
  </si>
  <si>
    <t>Library Maint Page, N</t>
  </si>
  <si>
    <t>Library</t>
  </si>
  <si>
    <t>Comm Dev</t>
  </si>
  <si>
    <t>PW Seasonal General Laborer, N</t>
  </si>
  <si>
    <t>Park Maint Seasonal  Laborer, N</t>
  </si>
  <si>
    <t>Public Works</t>
  </si>
  <si>
    <t>Floor Assistants</t>
  </si>
  <si>
    <t>Museum</t>
  </si>
  <si>
    <t>Forge/Driving Range Attendant, E</t>
  </si>
  <si>
    <t>Landscaper, E</t>
  </si>
  <si>
    <t>Cart Maint, E</t>
  </si>
  <si>
    <t>Golf Seasnl Hvy Equip Op, N</t>
  </si>
  <si>
    <t>Golf Seasnl Equip Op, N</t>
  </si>
  <si>
    <t>Laborer, N</t>
  </si>
  <si>
    <t>GOLF</t>
  </si>
  <si>
    <t>Zamboni/Shift Mgr, E</t>
  </si>
  <si>
    <t xml:space="preserve"> </t>
  </si>
  <si>
    <t>Rink Clerk, E</t>
  </si>
  <si>
    <t>Rink Attendant, E</t>
  </si>
  <si>
    <t>ICE</t>
  </si>
  <si>
    <t>Site Manager Booster, E*</t>
  </si>
  <si>
    <t>Youth Rec Referee</t>
  </si>
  <si>
    <t>Adult Rec Referee</t>
  </si>
  <si>
    <t>Program Mgr, E</t>
  </si>
  <si>
    <t>Asst Program Mgr, E</t>
  </si>
  <si>
    <t>REC</t>
  </si>
  <si>
    <t>Years of Service becomes effective March 1 of each year</t>
  </si>
  <si>
    <t>City of Bettendorf Seasonal and Part-Time Pay Scales</t>
  </si>
  <si>
    <t>Determine if receive step increase - must work no less than 8 weeks before March 1st through Februrary 28th annually.</t>
  </si>
  <si>
    <t>Asst. Bldg Insp, Eng Prof, N</t>
  </si>
  <si>
    <t>Community Engagement Manager</t>
  </si>
  <si>
    <t>Engineering Design Technician</t>
  </si>
  <si>
    <t>Social Media Coordinator</t>
  </si>
  <si>
    <t>Parks Maint Seasonal Equip Op, N</t>
  </si>
  <si>
    <t>Transit Manager</t>
  </si>
  <si>
    <t>Fleet Supervisor</t>
  </si>
  <si>
    <t>Assistant City Administrator</t>
  </si>
  <si>
    <t>Culture and Recreation Director</t>
  </si>
  <si>
    <t>Library Manager</t>
  </si>
  <si>
    <t>Culture and Development Manager</t>
  </si>
  <si>
    <t>Sr. Administrative Assistant</t>
  </si>
  <si>
    <t>Sr. City Planner</t>
  </si>
  <si>
    <t>Assistant Golf Professional</t>
  </si>
  <si>
    <t>GIS Specialist</t>
  </si>
  <si>
    <t>FY 2024/25, 4.00%</t>
  </si>
  <si>
    <t>FY 2025/26, 3.50%</t>
  </si>
  <si>
    <t>FY 2026/27, 3.00%</t>
  </si>
  <si>
    <t>FY 2027/28, 3.00%</t>
  </si>
  <si>
    <t>Check step %, 24/25</t>
  </si>
  <si>
    <t>Check COLA %, 24/25</t>
  </si>
  <si>
    <t>Check step %, 25/26</t>
  </si>
  <si>
    <t>Check COLA %, 25/26</t>
  </si>
  <si>
    <t>Check step %, 26/27</t>
  </si>
  <si>
    <t>Check COLA %, 26/27</t>
  </si>
  <si>
    <t>Check step %, 27/28</t>
  </si>
  <si>
    <t>Check COLA %, 27/28</t>
  </si>
  <si>
    <t>FY 24/25, 4.00%</t>
  </si>
  <si>
    <t>FY 25/26, 3.50%</t>
  </si>
  <si>
    <t>FY 26/27, 3.00%</t>
  </si>
  <si>
    <t>FY 27/28, 3.00%</t>
  </si>
  <si>
    <t>July 1, 2023 - FY 24 Scale (Current)</t>
  </si>
  <si>
    <t xml:space="preserve">Captain </t>
  </si>
  <si>
    <t>FY24</t>
  </si>
  <si>
    <t>FY25</t>
  </si>
  <si>
    <t>FY26</t>
  </si>
  <si>
    <t>FY27</t>
  </si>
  <si>
    <t>FY28</t>
  </si>
  <si>
    <t>Hourly</t>
  </si>
  <si>
    <t>Salary</t>
  </si>
  <si>
    <t>FF</t>
  </si>
  <si>
    <t>Lt</t>
  </si>
  <si>
    <t>Capt</t>
  </si>
  <si>
    <t>23-00</t>
  </si>
  <si>
    <t>Start</t>
  </si>
  <si>
    <t>24-00</t>
  </si>
  <si>
    <t>25-00</t>
  </si>
  <si>
    <t>26-00</t>
  </si>
  <si>
    <t>27-00</t>
  </si>
  <si>
    <t>23-005</t>
  </si>
  <si>
    <t>6 mon</t>
  </si>
  <si>
    <t>23-01</t>
  </si>
  <si>
    <t>24-005</t>
  </si>
  <si>
    <t>25-005</t>
  </si>
  <si>
    <t>26-005</t>
  </si>
  <si>
    <t>27-005</t>
  </si>
  <si>
    <t>24-01</t>
  </si>
  <si>
    <t>25-01</t>
  </si>
  <si>
    <t>26-01</t>
  </si>
  <si>
    <t>27-01</t>
  </si>
  <si>
    <t>23-02</t>
  </si>
  <si>
    <t>24-02</t>
  </si>
  <si>
    <t>25-02</t>
  </si>
  <si>
    <t>26-02</t>
  </si>
  <si>
    <t>27-02</t>
  </si>
  <si>
    <t>23-03</t>
  </si>
  <si>
    <t>24-03</t>
  </si>
  <si>
    <t>25-03</t>
  </si>
  <si>
    <t>26-03</t>
  </si>
  <si>
    <t>27-03</t>
  </si>
  <si>
    <t>23-05</t>
  </si>
  <si>
    <t>24-05</t>
  </si>
  <si>
    <t>25-05</t>
  </si>
  <si>
    <t>26-05</t>
  </si>
  <si>
    <t>27-05</t>
  </si>
  <si>
    <t>23-07</t>
  </si>
  <si>
    <t>24-07</t>
  </si>
  <si>
    <t>25-07</t>
  </si>
  <si>
    <t>26-07</t>
  </si>
  <si>
    <t>27-07</t>
  </si>
  <si>
    <t>23-09</t>
  </si>
  <si>
    <t>24-09</t>
  </si>
  <si>
    <t>25-09</t>
  </si>
  <si>
    <t>26-09</t>
  </si>
  <si>
    <t>27-09</t>
  </si>
  <si>
    <t>23-11</t>
  </si>
  <si>
    <t>24-11</t>
  </si>
  <si>
    <t>25-11</t>
  </si>
  <si>
    <t>26-11</t>
  </si>
  <si>
    <t>27-11</t>
  </si>
  <si>
    <t>23-13</t>
  </si>
  <si>
    <t>24-13</t>
  </si>
  <si>
    <t>25-13</t>
  </si>
  <si>
    <t>26-13</t>
  </si>
  <si>
    <t>27-13</t>
  </si>
  <si>
    <t>23-15</t>
  </si>
  <si>
    <t>24-15</t>
  </si>
  <si>
    <t>25-15</t>
  </si>
  <si>
    <t>26-15</t>
  </si>
  <si>
    <t>27-15</t>
  </si>
  <si>
    <t>23-17</t>
  </si>
  <si>
    <t>24-17</t>
  </si>
  <si>
    <t>25-17</t>
  </si>
  <si>
    <t>26-17</t>
  </si>
  <si>
    <t>27-17</t>
  </si>
  <si>
    <t>23-19</t>
  </si>
  <si>
    <t>24-19</t>
  </si>
  <si>
    <t>25-19</t>
  </si>
  <si>
    <t>26-19</t>
  </si>
  <si>
    <t>27-19</t>
  </si>
  <si>
    <t>21-21</t>
  </si>
  <si>
    <t>23-21</t>
  </si>
  <si>
    <t>24-21</t>
  </si>
  <si>
    <t>25-21</t>
  </si>
  <si>
    <t>26-21</t>
  </si>
  <si>
    <t>27-21</t>
  </si>
  <si>
    <t>23-23</t>
  </si>
  <si>
    <t>24-23</t>
  </si>
  <si>
    <t>25-23</t>
  </si>
  <si>
    <t>26-23</t>
  </si>
  <si>
    <t>27-23</t>
  </si>
  <si>
    <t xml:space="preserve">  </t>
  </si>
  <si>
    <t>Status Quo Effective COLA</t>
  </si>
  <si>
    <t>Fully Loaded</t>
  </si>
  <si>
    <t>Step Incr.</t>
  </si>
  <si>
    <t>step</t>
  </si>
  <si>
    <t>ATB</t>
  </si>
  <si>
    <t>Fy24</t>
  </si>
  <si>
    <t>Off</t>
  </si>
  <si>
    <t>Sgt.</t>
  </si>
  <si>
    <t>FY 25</t>
  </si>
  <si>
    <t>City offer</t>
  </si>
  <si>
    <t>FY 2024/25</t>
  </si>
  <si>
    <t>FY 2025/26</t>
  </si>
  <si>
    <t>FY 2026/27</t>
  </si>
  <si>
    <t>FY 2027/28</t>
  </si>
  <si>
    <t>Library Technical Services Coordinator</t>
  </si>
  <si>
    <t>Circulation Supervisor</t>
  </si>
  <si>
    <t>Sr. Accountant</t>
  </si>
  <si>
    <t>Revenue Coordinator</t>
  </si>
  <si>
    <t>Accountant - Budget and Procurement</t>
  </si>
  <si>
    <t>Guest Services/Exhibit Coordinator</t>
  </si>
  <si>
    <t>Fleet Manager</t>
  </si>
  <si>
    <t>Lead Guest Services</t>
  </si>
  <si>
    <t>New Table</t>
  </si>
  <si>
    <t>Planner Assistant</t>
  </si>
  <si>
    <t>Golf Op Specialist</t>
  </si>
  <si>
    <t>Admissions Clerk</t>
  </si>
  <si>
    <t>Bldg. Permit Clerk</t>
  </si>
  <si>
    <t>Flood Buy Out Coord</t>
  </si>
  <si>
    <t>Construction Technician - Parks</t>
  </si>
  <si>
    <t>General Laborer</t>
  </si>
  <si>
    <t>Bulky Waste II</t>
  </si>
  <si>
    <t>Signal Technician</t>
  </si>
  <si>
    <t>Payroll/Cash Rec. Specialist</t>
  </si>
  <si>
    <t>Lead Equipment Operator - Parks</t>
  </si>
  <si>
    <t>Building Maintenance Worker</t>
  </si>
  <si>
    <t>Golf Course Technician</t>
  </si>
  <si>
    <t>Right of Way Coordinator</t>
  </si>
  <si>
    <t>Revenue Clerk</t>
  </si>
  <si>
    <t>Accounts Payable Clerk</t>
  </si>
  <si>
    <t>Combo Res Rent Unit / Bldg Inspector</t>
  </si>
  <si>
    <t>Combo Res Rent Unit/Bldg Inspector</t>
  </si>
  <si>
    <t>Lead Clerk</t>
  </si>
  <si>
    <t>Traffic Technician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</si>
</sst>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"/>
    <numFmt numFmtId="165" formatCode="0.0000"/>
    <numFmt numFmtId="166" formatCode="_(* #,##0.0000_);_(* \(#,##0.0000\);_(* &quot;-&quot;??_);_(@_)"/>
    <numFmt numFmtId="167" formatCode="_(* #,##0_);_(* \(#,##0\);_(* &quot;-&quot;??_);_(@_)"/>
    <numFmt numFmtId="168" formatCode="0.000%"/>
    <numFmt numFmtId="169" formatCode="#,##0.0000_);\(#,##0.0000\)"/>
    <numFmt numFmtId="170" formatCode="0.0%"/>
    <numFmt numFmtId="171" formatCode="_(&quot;$&quot;* #,##0.0000_);_(&quot;$&quot;* \(#,##0.0000\);_(&quot;$&quot;* &quot;-&quot;??_);_(@_)"/>
    <numFmt numFmtId="172" formatCode="_(&quot;$&quot;* #,##0_);_(&quot;$&quot;* \(#,##0\);_(&quot;$&quot;* &quot;-&quot;??_);_(@_)"/>
  </numFmts>
  <fonts count="35" x14ac:knownFonts="1">
    <font>
      <sz val="10"/>
      <name val="Arial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0"/>
      <name val="Arial"/>
      <family val="2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i/>
      <sz val="9"/>
      <name val="Calibri"/>
      <family val="2"/>
    </font>
    <font>
      <b/>
      <sz val="12"/>
      <name val="Arial"/>
      <family val="2"/>
    </font>
    <font>
      <sz val="16"/>
      <name val="Calibri"/>
      <family val="2"/>
    </font>
    <font>
      <b/>
      <sz val="16"/>
      <name val="Calibri"/>
      <family val="2"/>
    </font>
    <font>
      <b/>
      <i/>
      <sz val="16"/>
      <name val="Calibri"/>
      <family val="2"/>
    </font>
    <font>
      <sz val="16"/>
      <color rgb="FFFF0000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color theme="1"/>
      <name val="Century Gothic"/>
      <family val="2"/>
      <scheme val="minor"/>
    </font>
    <font>
      <sz val="10"/>
      <name val="Century Gothic"/>
      <family val="2"/>
      <scheme val="minor"/>
    </font>
    <font>
      <b/>
      <sz val="10"/>
      <color theme="1"/>
      <name val="Century Gothic"/>
      <family val="2"/>
      <scheme val="minor"/>
    </font>
    <font>
      <b/>
      <u/>
      <sz val="10"/>
      <color theme="1"/>
      <name val="Century Gothic"/>
      <family val="2"/>
      <scheme val="minor"/>
    </font>
    <font>
      <b/>
      <sz val="10"/>
      <name val="Century Gothic"/>
      <family val="2"/>
      <scheme val="minor"/>
    </font>
    <font>
      <b/>
      <sz val="12"/>
      <color theme="1"/>
      <name val="Century Gothic"/>
      <family val="2"/>
      <scheme val="minor"/>
    </font>
    <font>
      <b/>
      <sz val="12"/>
      <name val="Century Gothic"/>
      <family val="2"/>
      <scheme val="minor"/>
    </font>
    <font>
      <b/>
      <sz val="10"/>
      <name val="Calibri"/>
      <family val="2"/>
    </font>
    <font>
      <sz val="11"/>
      <color rgb="FFFF0000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11"/>
      <color theme="0"/>
      <name val="Century Gothic"/>
      <family val="2"/>
      <scheme val="minor"/>
    </font>
    <font>
      <b/>
      <sz val="16"/>
      <color theme="1"/>
      <name val="Century Gothic"/>
      <family val="2"/>
      <scheme val="minor"/>
    </font>
    <font>
      <b/>
      <sz val="16"/>
      <color rgb="FFFF0000"/>
      <name val="Century Gothic"/>
      <family val="2"/>
      <scheme val="minor"/>
    </font>
    <font>
      <sz val="11"/>
      <name val="Century Gothic"/>
      <family val="2"/>
      <scheme val="minor"/>
    </font>
    <font>
      <b/>
      <sz val="11"/>
      <color rgb="FFFF0000"/>
      <name val="Century Gothic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8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ck">
        <color theme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742">
    <xf numFmtId="0" fontId="0" fillId="0" borderId="0" xfId="0"/>
    <xf numFmtId="0" fontId="5" fillId="0" borderId="1" xfId="2" applyFont="1" applyBorder="1"/>
    <xf numFmtId="0" fontId="5" fillId="0" borderId="1" xfId="2" applyFont="1" applyBorder="1" applyAlignment="1">
      <alignment horizontal="center"/>
    </xf>
    <xf numFmtId="0" fontId="6" fillId="0" borderId="0" xfId="0" applyFont="1"/>
    <xf numFmtId="0" fontId="5" fillId="0" borderId="2" xfId="2" applyFont="1" applyBorder="1" applyAlignment="1">
      <alignment horizontal="center"/>
    </xf>
    <xf numFmtId="0" fontId="6" fillId="0" borderId="0" xfId="2" applyFont="1"/>
    <xf numFmtId="0" fontId="7" fillId="0" borderId="0" xfId="2" applyFont="1" applyAlignment="1">
      <alignment horizontal="left"/>
    </xf>
    <xf numFmtId="0" fontId="6" fillId="0" borderId="0" xfId="2" applyFont="1" applyAlignment="1">
      <alignment horizontal="right"/>
    </xf>
    <xf numFmtId="3" fontId="6" fillId="0" borderId="0" xfId="2" applyNumberFormat="1" applyFont="1"/>
    <xf numFmtId="0" fontId="6" fillId="0" borderId="0" xfId="2" applyFont="1" applyAlignment="1">
      <alignment vertical="top"/>
    </xf>
    <xf numFmtId="164" fontId="6" fillId="0" borderId="0" xfId="2" applyNumberFormat="1" applyFont="1" applyAlignment="1">
      <alignment vertical="top"/>
    </xf>
    <xf numFmtId="1" fontId="6" fillId="0" borderId="0" xfId="2" quotePrefix="1" applyNumberFormat="1" applyFont="1"/>
    <xf numFmtId="164" fontId="6" fillId="0" borderId="0" xfId="2" applyNumberFormat="1" applyFont="1"/>
    <xf numFmtId="0" fontId="6" fillId="0" borderId="0" xfId="2" quotePrefix="1" applyFont="1" applyAlignment="1">
      <alignment horizontal="left"/>
    </xf>
    <xf numFmtId="0" fontId="7" fillId="0" borderId="0" xfId="2" applyFont="1"/>
    <xf numFmtId="4" fontId="6" fillId="0" borderId="0" xfId="2" applyNumberFormat="1" applyFont="1" applyAlignment="1">
      <alignment vertical="top"/>
    </xf>
    <xf numFmtId="1" fontId="6" fillId="0" borderId="0" xfId="2" applyNumberFormat="1" applyFont="1"/>
    <xf numFmtId="0" fontId="5" fillId="0" borderId="3" xfId="2" applyFont="1" applyBorder="1" applyAlignment="1">
      <alignment horizontal="left"/>
    </xf>
    <xf numFmtId="0" fontId="7" fillId="0" borderId="3" xfId="2" applyFont="1" applyBorder="1" applyAlignment="1">
      <alignment horizontal="left"/>
    </xf>
    <xf numFmtId="0" fontId="6" fillId="0" borderId="3" xfId="2" applyFont="1" applyBorder="1"/>
    <xf numFmtId="0" fontId="5" fillId="0" borderId="3" xfId="2" applyFont="1" applyBorder="1"/>
    <xf numFmtId="0" fontId="7" fillId="0" borderId="3" xfId="2" applyFont="1" applyBorder="1"/>
    <xf numFmtId="3" fontId="6" fillId="0" borderId="3" xfId="2" applyNumberFormat="1" applyFont="1" applyBorder="1"/>
    <xf numFmtId="10" fontId="5" fillId="3" borderId="3" xfId="0" applyNumberFormat="1" applyFont="1" applyFill="1" applyBorder="1" applyAlignment="1">
      <alignment horizontal="right" vertical="center"/>
    </xf>
    <xf numFmtId="10" fontId="5" fillId="3" borderId="0" xfId="3" applyNumberFormat="1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3" xfId="0" applyFont="1" applyFill="1" applyBorder="1" applyAlignment="1">
      <alignment horizontal="right" vertical="center"/>
    </xf>
    <xf numFmtId="0" fontId="5" fillId="3" borderId="27" xfId="0" applyFont="1" applyFill="1" applyBorder="1" applyAlignment="1">
      <alignment horizontal="right" vertical="center"/>
    </xf>
    <xf numFmtId="0" fontId="5" fillId="3" borderId="10" xfId="0" applyFont="1" applyFill="1" applyBorder="1" applyAlignment="1">
      <alignment horizontal="center"/>
    </xf>
    <xf numFmtId="10" fontId="5" fillId="3" borderId="4" xfId="3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0" fillId="3" borderId="0" xfId="0" applyFill="1"/>
    <xf numFmtId="0" fontId="5" fillId="3" borderId="13" xfId="0" applyFont="1" applyFill="1" applyBorder="1" applyAlignment="1">
      <alignment horizontal="center"/>
    </xf>
    <xf numFmtId="10" fontId="5" fillId="3" borderId="3" xfId="3" applyNumberFormat="1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166" fontId="0" fillId="3" borderId="25" xfId="1" applyNumberFormat="1" applyFont="1" applyFill="1" applyBorder="1" applyAlignment="1">
      <alignment horizontal="center"/>
    </xf>
    <xf numFmtId="10" fontId="0" fillId="3" borderId="25" xfId="3" applyNumberFormat="1" applyFont="1" applyFill="1" applyBorder="1" applyAlignment="1">
      <alignment horizontal="center"/>
    </xf>
    <xf numFmtId="10" fontId="0" fillId="3" borderId="7" xfId="3" applyNumberFormat="1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10" fontId="0" fillId="3" borderId="15" xfId="3" applyNumberFormat="1" applyFont="1" applyFill="1" applyBorder="1" applyAlignment="1">
      <alignment horizontal="center"/>
    </xf>
    <xf numFmtId="10" fontId="0" fillId="3" borderId="40" xfId="3" applyNumberFormat="1" applyFon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166" fontId="0" fillId="3" borderId="16" xfId="1" applyNumberFormat="1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166" fontId="0" fillId="3" borderId="17" xfId="1" applyNumberFormat="1" applyFont="1" applyFill="1" applyBorder="1" applyAlignment="1">
      <alignment horizontal="center"/>
    </xf>
    <xf numFmtId="10" fontId="0" fillId="3" borderId="17" xfId="3" applyNumberFormat="1" applyFont="1" applyFill="1" applyBorder="1" applyAlignment="1">
      <alignment horizontal="center"/>
    </xf>
    <xf numFmtId="10" fontId="0" fillId="3" borderId="41" xfId="3" applyNumberFormat="1" applyFont="1" applyFill="1" applyBorder="1" applyAlignment="1">
      <alignment horizontal="center"/>
    </xf>
    <xf numFmtId="166" fontId="0" fillId="3" borderId="18" xfId="1" applyNumberFormat="1" applyFont="1" applyFill="1" applyBorder="1" applyAlignment="1">
      <alignment horizontal="center"/>
    </xf>
    <xf numFmtId="10" fontId="0" fillId="3" borderId="0" xfId="3" applyNumberFormat="1" applyFont="1" applyFill="1"/>
    <xf numFmtId="0" fontId="0" fillId="3" borderId="21" xfId="0" applyFill="1" applyBorder="1" applyAlignment="1">
      <alignment horizontal="center"/>
    </xf>
    <xf numFmtId="167" fontId="0" fillId="3" borderId="17" xfId="1" applyNumberFormat="1" applyFont="1" applyFill="1" applyBorder="1" applyAlignment="1">
      <alignment horizontal="center"/>
    </xf>
    <xf numFmtId="167" fontId="0" fillId="3" borderId="18" xfId="1" applyNumberFormat="1" applyFont="1" applyFill="1" applyBorder="1" applyAlignment="1">
      <alignment horizontal="center"/>
    </xf>
    <xf numFmtId="0" fontId="5" fillId="3" borderId="26" xfId="0" applyFont="1" applyFill="1" applyBorder="1"/>
    <xf numFmtId="0" fontId="5" fillId="3" borderId="27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0" fillId="3" borderId="4" xfId="0" applyFill="1" applyBorder="1"/>
    <xf numFmtId="0" fontId="0" fillId="3" borderId="17" xfId="0" applyFill="1" applyBorder="1"/>
    <xf numFmtId="165" fontId="0" fillId="3" borderId="29" xfId="0" applyNumberFormat="1" applyFill="1" applyBorder="1"/>
    <xf numFmtId="165" fontId="0" fillId="3" borderId="15" xfId="0" applyNumberFormat="1" applyFill="1" applyBorder="1"/>
    <xf numFmtId="165" fontId="0" fillId="3" borderId="9" xfId="0" applyNumberFormat="1" applyFill="1" applyBorder="1"/>
    <xf numFmtId="0" fontId="0" fillId="3" borderId="22" xfId="0" applyFill="1" applyBorder="1"/>
    <xf numFmtId="165" fontId="0" fillId="3" borderId="6" xfId="0" applyNumberFormat="1" applyFill="1" applyBorder="1"/>
    <xf numFmtId="165" fontId="0" fillId="3" borderId="27" xfId="0" applyNumberFormat="1" applyFill="1" applyBorder="1"/>
    <xf numFmtId="0" fontId="5" fillId="3" borderId="19" xfId="0" applyFont="1" applyFill="1" applyBorder="1"/>
    <xf numFmtId="165" fontId="0" fillId="3" borderId="3" xfId="0" applyNumberFormat="1" applyFill="1" applyBorder="1"/>
    <xf numFmtId="167" fontId="0" fillId="3" borderId="25" xfId="1" applyNumberFormat="1" applyFont="1" applyFill="1" applyBorder="1" applyAlignment="1">
      <alignment horizontal="center"/>
    </xf>
    <xf numFmtId="167" fontId="0" fillId="3" borderId="24" xfId="1" applyNumberFormat="1" applyFont="1" applyFill="1" applyBorder="1" applyAlignment="1">
      <alignment horizontal="center"/>
    </xf>
    <xf numFmtId="10" fontId="0" fillId="3" borderId="21" xfId="3" applyNumberFormat="1" applyFont="1" applyFill="1" applyBorder="1"/>
    <xf numFmtId="10" fontId="0" fillId="3" borderId="29" xfId="3" applyNumberFormat="1" applyFont="1" applyFill="1" applyBorder="1"/>
    <xf numFmtId="10" fontId="0" fillId="3" borderId="30" xfId="3" applyNumberFormat="1" applyFont="1" applyFill="1" applyBorder="1"/>
    <xf numFmtId="10" fontId="0" fillId="3" borderId="14" xfId="3" applyNumberFormat="1" applyFont="1" applyFill="1" applyBorder="1"/>
    <xf numFmtId="10" fontId="0" fillId="3" borderId="15" xfId="3" applyNumberFormat="1" applyFont="1" applyFill="1" applyBorder="1"/>
    <xf numFmtId="10" fontId="0" fillId="3" borderId="16" xfId="3" applyNumberFormat="1" applyFont="1" applyFill="1" applyBorder="1"/>
    <xf numFmtId="10" fontId="0" fillId="3" borderId="22" xfId="3" applyNumberFormat="1" applyFont="1" applyFill="1" applyBorder="1"/>
    <xf numFmtId="10" fontId="0" fillId="3" borderId="17" xfId="3" applyNumberFormat="1" applyFont="1" applyFill="1" applyBorder="1"/>
    <xf numFmtId="10" fontId="0" fillId="3" borderId="18" xfId="3" applyNumberFormat="1" applyFont="1" applyFill="1" applyBorder="1"/>
    <xf numFmtId="0" fontId="9" fillId="3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right" vertical="center"/>
    </xf>
    <xf numFmtId="10" fontId="9" fillId="3" borderId="3" xfId="0" applyNumberFormat="1" applyFont="1" applyFill="1" applyBorder="1" applyAlignment="1">
      <alignment vertical="center"/>
    </xf>
    <xf numFmtId="0" fontId="10" fillId="3" borderId="0" xfId="0" applyFont="1" applyFill="1"/>
    <xf numFmtId="0" fontId="9" fillId="3" borderId="0" xfId="0" applyFont="1" applyFill="1" applyAlignment="1">
      <alignment vertical="center"/>
    </xf>
    <xf numFmtId="0" fontId="9" fillId="3" borderId="1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10" fillId="3" borderId="0" xfId="0" applyFont="1" applyFill="1" applyAlignment="1">
      <alignment horizontal="left"/>
    </xf>
    <xf numFmtId="0" fontId="9" fillId="3" borderId="1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10" fillId="3" borderId="21" xfId="0" applyFont="1" applyFill="1" applyBorder="1" applyAlignment="1">
      <alignment horizontal="center"/>
    </xf>
    <xf numFmtId="0" fontId="10" fillId="3" borderId="34" xfId="0" applyFont="1" applyFill="1" applyBorder="1" applyAlignment="1">
      <alignment horizontal="center"/>
    </xf>
    <xf numFmtId="0" fontId="10" fillId="3" borderId="29" xfId="0" applyFont="1" applyFill="1" applyBorder="1" applyAlignment="1">
      <alignment horizontal="center"/>
    </xf>
    <xf numFmtId="0" fontId="10" fillId="3" borderId="30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10" fontId="10" fillId="3" borderId="31" xfId="3" applyNumberFormat="1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0" fontId="10" fillId="3" borderId="22" xfId="0" applyFont="1" applyFill="1" applyBorder="1" applyAlignment="1">
      <alignment horizontal="center"/>
    </xf>
    <xf numFmtId="10" fontId="10" fillId="3" borderId="35" xfId="3" applyNumberFormat="1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167" fontId="10" fillId="3" borderId="29" xfId="1" applyNumberFormat="1" applyFont="1" applyFill="1" applyBorder="1" applyAlignment="1">
      <alignment horizontal="center"/>
    </xf>
    <xf numFmtId="167" fontId="10" fillId="3" borderId="30" xfId="1" applyNumberFormat="1" applyFont="1" applyFill="1" applyBorder="1" applyAlignment="1">
      <alignment horizontal="center"/>
    </xf>
    <xf numFmtId="167" fontId="10" fillId="3" borderId="15" xfId="1" applyNumberFormat="1" applyFont="1" applyFill="1" applyBorder="1" applyAlignment="1">
      <alignment horizontal="center"/>
    </xf>
    <xf numFmtId="167" fontId="10" fillId="3" borderId="16" xfId="1" applyNumberFormat="1" applyFont="1" applyFill="1" applyBorder="1" applyAlignment="1">
      <alignment horizontal="center"/>
    </xf>
    <xf numFmtId="167" fontId="10" fillId="3" borderId="17" xfId="1" applyNumberFormat="1" applyFont="1" applyFill="1" applyBorder="1" applyAlignment="1">
      <alignment horizontal="center"/>
    </xf>
    <xf numFmtId="167" fontId="10" fillId="3" borderId="18" xfId="1" applyNumberFormat="1" applyFont="1" applyFill="1" applyBorder="1" applyAlignment="1">
      <alignment horizontal="center"/>
    </xf>
    <xf numFmtId="0" fontId="9" fillId="3" borderId="0" xfId="0" applyFont="1" applyFill="1"/>
    <xf numFmtId="0" fontId="10" fillId="3" borderId="34" xfId="0" applyFont="1" applyFill="1" applyBorder="1"/>
    <xf numFmtId="0" fontId="10" fillId="3" borderId="29" xfId="0" applyFont="1" applyFill="1" applyBorder="1"/>
    <xf numFmtId="10" fontId="10" fillId="3" borderId="29" xfId="3" applyNumberFormat="1" applyFont="1" applyFill="1" applyBorder="1"/>
    <xf numFmtId="10" fontId="10" fillId="3" borderId="31" xfId="3" applyNumberFormat="1" applyFont="1" applyFill="1" applyBorder="1"/>
    <xf numFmtId="10" fontId="10" fillId="3" borderId="15" xfId="3" applyNumberFormat="1" applyFont="1" applyFill="1" applyBorder="1"/>
    <xf numFmtId="0" fontId="9" fillId="3" borderId="0" xfId="0" applyFont="1" applyFill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10" fillId="3" borderId="15" xfId="0" applyFont="1" applyFill="1" applyBorder="1"/>
    <xf numFmtId="0" fontId="9" fillId="3" borderId="3" xfId="0" applyFont="1" applyFill="1" applyBorder="1" applyAlignment="1">
      <alignment horizontal="center" vertical="center"/>
    </xf>
    <xf numFmtId="0" fontId="9" fillId="3" borderId="26" xfId="0" applyFont="1" applyFill="1" applyBorder="1"/>
    <xf numFmtId="0" fontId="9" fillId="3" borderId="27" xfId="0" applyFont="1" applyFill="1" applyBorder="1" applyAlignment="1">
      <alignment horizontal="center"/>
    </xf>
    <xf numFmtId="0" fontId="9" fillId="3" borderId="27" xfId="0" applyFont="1" applyFill="1" applyBorder="1"/>
    <xf numFmtId="0" fontId="9" fillId="3" borderId="28" xfId="0" applyFont="1" applyFill="1" applyBorder="1" applyAlignment="1">
      <alignment horizontal="center"/>
    </xf>
    <xf numFmtId="0" fontId="10" fillId="3" borderId="19" xfId="0" applyFont="1" applyFill="1" applyBorder="1"/>
    <xf numFmtId="0" fontId="10" fillId="3" borderId="0" xfId="0" applyFont="1" applyFill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13" xfId="0" applyFont="1" applyFill="1" applyBorder="1"/>
    <xf numFmtId="0" fontId="10" fillId="3" borderId="3" xfId="0" applyFont="1" applyFill="1" applyBorder="1"/>
    <xf numFmtId="0" fontId="10" fillId="3" borderId="3" xfId="0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10" fontId="9" fillId="3" borderId="0" xfId="0" applyNumberFormat="1" applyFont="1" applyFill="1" applyAlignment="1">
      <alignment vertical="center"/>
    </xf>
    <xf numFmtId="0" fontId="9" fillId="3" borderId="26" xfId="0" applyFont="1" applyFill="1" applyBorder="1" applyAlignment="1">
      <alignment horizontal="center"/>
    </xf>
    <xf numFmtId="165" fontId="10" fillId="3" borderId="29" xfId="0" applyNumberFormat="1" applyFont="1" applyFill="1" applyBorder="1" applyAlignment="1">
      <alignment horizontal="right"/>
    </xf>
    <xf numFmtId="165" fontId="10" fillId="3" borderId="30" xfId="0" applyNumberFormat="1" applyFont="1" applyFill="1" applyBorder="1" applyAlignment="1">
      <alignment horizontal="right"/>
    </xf>
    <xf numFmtId="0" fontId="9" fillId="3" borderId="14" xfId="0" applyFont="1" applyFill="1" applyBorder="1"/>
    <xf numFmtId="165" fontId="10" fillId="3" borderId="15" xfId="0" applyNumberFormat="1" applyFont="1" applyFill="1" applyBorder="1" applyAlignment="1">
      <alignment horizontal="right"/>
    </xf>
    <xf numFmtId="165" fontId="10" fillId="3" borderId="16" xfId="0" applyNumberFormat="1" applyFont="1" applyFill="1" applyBorder="1" applyAlignment="1">
      <alignment horizontal="right"/>
    </xf>
    <xf numFmtId="0" fontId="9" fillId="3" borderId="22" xfId="0" applyFont="1" applyFill="1" applyBorder="1"/>
    <xf numFmtId="165" fontId="10" fillId="3" borderId="17" xfId="0" applyNumberFormat="1" applyFont="1" applyFill="1" applyBorder="1" applyAlignment="1">
      <alignment horizontal="right"/>
    </xf>
    <xf numFmtId="165" fontId="10" fillId="3" borderId="18" xfId="0" applyNumberFormat="1" applyFont="1" applyFill="1" applyBorder="1" applyAlignment="1">
      <alignment horizontal="right"/>
    </xf>
    <xf numFmtId="0" fontId="10" fillId="3" borderId="4" xfId="0" applyFont="1" applyFill="1" applyBorder="1"/>
    <xf numFmtId="0" fontId="10" fillId="3" borderId="4" xfId="0" applyFont="1" applyFill="1" applyBorder="1" applyAlignment="1">
      <alignment horizontal="center"/>
    </xf>
    <xf numFmtId="0" fontId="10" fillId="3" borderId="11" xfId="0" applyFont="1" applyFill="1" applyBorder="1"/>
    <xf numFmtId="0" fontId="10" fillId="3" borderId="20" xfId="0" applyFont="1" applyFill="1" applyBorder="1"/>
    <xf numFmtId="0" fontId="9" fillId="3" borderId="0" xfId="0" applyFont="1" applyFill="1" applyAlignment="1">
      <alignment horizontal="right"/>
    </xf>
    <xf numFmtId="0" fontId="10" fillId="3" borderId="12" xfId="0" applyFont="1" applyFill="1" applyBorder="1"/>
    <xf numFmtId="0" fontId="10" fillId="3" borderId="33" xfId="0" applyFont="1" applyFill="1" applyBorder="1"/>
    <xf numFmtId="0" fontId="10" fillId="3" borderId="32" xfId="0" applyFont="1" applyFill="1" applyBorder="1" applyAlignment="1">
      <alignment horizontal="center"/>
    </xf>
    <xf numFmtId="0" fontId="10" fillId="3" borderId="31" xfId="0" applyFont="1" applyFill="1" applyBorder="1"/>
    <xf numFmtId="0" fontId="10" fillId="3" borderId="14" xfId="0" applyFont="1" applyFill="1" applyBorder="1"/>
    <xf numFmtId="0" fontId="10" fillId="3" borderId="22" xfId="0" applyFont="1" applyFill="1" applyBorder="1"/>
    <xf numFmtId="0" fontId="10" fillId="3" borderId="17" xfId="0" applyFont="1" applyFill="1" applyBorder="1"/>
    <xf numFmtId="0" fontId="9" fillId="0" borderId="0" xfId="0" applyFont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9" fillId="3" borderId="15" xfId="0" applyFont="1" applyFill="1" applyBorder="1" applyAlignment="1">
      <alignment horizontal="center"/>
    </xf>
    <xf numFmtId="0" fontId="9" fillId="3" borderId="15" xfId="0" applyFont="1" applyFill="1" applyBorder="1"/>
    <xf numFmtId="0" fontId="9" fillId="3" borderId="19" xfId="0" applyFont="1" applyFill="1" applyBorder="1"/>
    <xf numFmtId="10" fontId="10" fillId="3" borderId="0" xfId="0" applyNumberFormat="1" applyFont="1" applyFill="1" applyAlignment="1">
      <alignment horizontal="center"/>
    </xf>
    <xf numFmtId="168" fontId="10" fillId="3" borderId="15" xfId="3" applyNumberFormat="1" applyFont="1" applyFill="1" applyBorder="1"/>
    <xf numFmtId="10" fontId="10" fillId="3" borderId="15" xfId="3" applyNumberFormat="1" applyFont="1" applyFill="1" applyBorder="1" applyAlignment="1">
      <alignment horizontal="right"/>
    </xf>
    <xf numFmtId="10" fontId="10" fillId="3" borderId="15" xfId="3" applyNumberFormat="1" applyFont="1" applyFill="1" applyBorder="1" applyAlignment="1"/>
    <xf numFmtId="0" fontId="9" fillId="3" borderId="3" xfId="0" applyFont="1" applyFill="1" applyBorder="1"/>
    <xf numFmtId="0" fontId="11" fillId="3" borderId="0" xfId="0" applyFont="1" applyFill="1"/>
    <xf numFmtId="0" fontId="9" fillId="3" borderId="26" xfId="0" applyFont="1" applyFill="1" applyBorder="1" applyAlignment="1">
      <alignment horizontal="left"/>
    </xf>
    <xf numFmtId="0" fontId="9" fillId="3" borderId="27" xfId="0" applyFont="1" applyFill="1" applyBorder="1" applyAlignment="1">
      <alignment horizontal="left"/>
    </xf>
    <xf numFmtId="0" fontId="9" fillId="3" borderId="28" xfId="0" applyFont="1" applyFill="1" applyBorder="1" applyAlignment="1">
      <alignment horizontal="right"/>
    </xf>
    <xf numFmtId="0" fontId="10" fillId="3" borderId="19" xfId="0" applyFont="1" applyFill="1" applyBorder="1" applyAlignment="1">
      <alignment horizontal="left"/>
    </xf>
    <xf numFmtId="0" fontId="10" fillId="3" borderId="12" xfId="0" applyFont="1" applyFill="1" applyBorder="1" applyAlignment="1">
      <alignment horizontal="right"/>
    </xf>
    <xf numFmtId="0" fontId="10" fillId="3" borderId="1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10" fillId="3" borderId="20" xfId="0" applyFont="1" applyFill="1" applyBorder="1" applyAlignment="1">
      <alignment horizontal="right"/>
    </xf>
    <xf numFmtId="0" fontId="9" fillId="3" borderId="36" xfId="0" applyFont="1" applyFill="1" applyBorder="1" applyAlignment="1">
      <alignment horizontal="center"/>
    </xf>
    <xf numFmtId="165" fontId="10" fillId="3" borderId="29" xfId="0" applyNumberFormat="1" applyFont="1" applyFill="1" applyBorder="1"/>
    <xf numFmtId="165" fontId="10" fillId="3" borderId="30" xfId="0" applyNumberFormat="1" applyFont="1" applyFill="1" applyBorder="1"/>
    <xf numFmtId="0" fontId="9" fillId="3" borderId="37" xfId="0" applyFont="1" applyFill="1" applyBorder="1" applyAlignment="1">
      <alignment horizontal="center"/>
    </xf>
    <xf numFmtId="165" fontId="10" fillId="3" borderId="15" xfId="0" applyNumberFormat="1" applyFont="1" applyFill="1" applyBorder="1"/>
    <xf numFmtId="165" fontId="10" fillId="3" borderId="16" xfId="0" applyNumberFormat="1" applyFont="1" applyFill="1" applyBorder="1"/>
    <xf numFmtId="0" fontId="9" fillId="3" borderId="38" xfId="0" applyFont="1" applyFill="1" applyBorder="1" applyAlignment="1">
      <alignment horizontal="center"/>
    </xf>
    <xf numFmtId="165" fontId="10" fillId="3" borderId="17" xfId="0" applyNumberFormat="1" applyFont="1" applyFill="1" applyBorder="1"/>
    <xf numFmtId="165" fontId="10" fillId="3" borderId="18" xfId="0" applyNumberFormat="1" applyFont="1" applyFill="1" applyBorder="1"/>
    <xf numFmtId="0" fontId="10" fillId="3" borderId="27" xfId="0" applyFont="1" applyFill="1" applyBorder="1"/>
    <xf numFmtId="0" fontId="10" fillId="3" borderId="26" xfId="0" applyFont="1" applyFill="1" applyBorder="1" applyAlignment="1">
      <alignment horizontal="left"/>
    </xf>
    <xf numFmtId="0" fontId="10" fillId="3" borderId="27" xfId="0" applyFont="1" applyFill="1" applyBorder="1" applyAlignment="1">
      <alignment horizontal="center"/>
    </xf>
    <xf numFmtId="0" fontId="10" fillId="3" borderId="28" xfId="0" applyFont="1" applyFill="1" applyBorder="1" applyAlignment="1">
      <alignment horizontal="right"/>
    </xf>
    <xf numFmtId="165" fontId="10" fillId="3" borderId="21" xfId="0" applyNumberFormat="1" applyFont="1" applyFill="1" applyBorder="1" applyAlignment="1">
      <alignment horizontal="right"/>
    </xf>
    <xf numFmtId="165" fontId="10" fillId="3" borderId="14" xfId="0" applyNumberFormat="1" applyFont="1" applyFill="1" applyBorder="1" applyAlignment="1">
      <alignment horizontal="right"/>
    </xf>
    <xf numFmtId="165" fontId="10" fillId="3" borderId="42" xfId="0" applyNumberFormat="1" applyFont="1" applyFill="1" applyBorder="1" applyAlignment="1">
      <alignment horizontal="right"/>
    </xf>
    <xf numFmtId="0" fontId="9" fillId="3" borderId="3" xfId="0" applyFont="1" applyFill="1" applyBorder="1" applyAlignment="1">
      <alignment horizontal="right"/>
    </xf>
    <xf numFmtId="0" fontId="9" fillId="3" borderId="49" xfId="0" applyFont="1" applyFill="1" applyBorder="1" applyAlignment="1">
      <alignment horizontal="center"/>
    </xf>
    <xf numFmtId="0" fontId="9" fillId="3" borderId="48" xfId="0" applyFont="1" applyFill="1" applyBorder="1" applyAlignment="1">
      <alignment horizontal="center"/>
    </xf>
    <xf numFmtId="10" fontId="10" fillId="3" borderId="43" xfId="3" applyNumberFormat="1" applyFont="1" applyFill="1" applyBorder="1"/>
    <xf numFmtId="10" fontId="10" fillId="3" borderId="33" xfId="3" applyNumberFormat="1" applyFont="1" applyFill="1" applyBorder="1"/>
    <xf numFmtId="10" fontId="10" fillId="3" borderId="38" xfId="3" applyNumberFormat="1" applyFont="1" applyFill="1" applyBorder="1"/>
    <xf numFmtId="0" fontId="5" fillId="3" borderId="27" xfId="0" applyFont="1" applyFill="1" applyBorder="1" applyAlignment="1">
      <alignment vertical="center"/>
    </xf>
    <xf numFmtId="10" fontId="0" fillId="3" borderId="27" xfId="3" applyNumberFormat="1" applyFont="1" applyFill="1" applyBorder="1" applyAlignment="1">
      <alignment horizontal="center"/>
    </xf>
    <xf numFmtId="167" fontId="0" fillId="3" borderId="27" xfId="1" applyNumberFormat="1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/>
    </xf>
    <xf numFmtId="0" fontId="9" fillId="3" borderId="31" xfId="0" applyFont="1" applyFill="1" applyBorder="1"/>
    <xf numFmtId="10" fontId="10" fillId="3" borderId="17" xfId="3" applyNumberFormat="1" applyFont="1" applyFill="1" applyBorder="1"/>
    <xf numFmtId="0" fontId="9" fillId="3" borderId="23" xfId="0" applyFont="1" applyFill="1" applyBorder="1"/>
    <xf numFmtId="9" fontId="9" fillId="3" borderId="25" xfId="3" applyFont="1" applyFill="1" applyBorder="1"/>
    <xf numFmtId="165" fontId="10" fillId="3" borderId="25" xfId="0" applyNumberFormat="1" applyFont="1" applyFill="1" applyBorder="1" applyAlignment="1">
      <alignment horizontal="right"/>
    </xf>
    <xf numFmtId="165" fontId="10" fillId="3" borderId="24" xfId="0" applyNumberFormat="1" applyFont="1" applyFill="1" applyBorder="1" applyAlignment="1">
      <alignment horizontal="right"/>
    </xf>
    <xf numFmtId="0" fontId="9" fillId="3" borderId="50" xfId="0" applyFont="1" applyFill="1" applyBorder="1" applyAlignment="1">
      <alignment horizontal="center"/>
    </xf>
    <xf numFmtId="0" fontId="9" fillId="3" borderId="51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10" fontId="10" fillId="3" borderId="43" xfId="3" applyNumberFormat="1" applyFont="1" applyFill="1" applyBorder="1" applyAlignment="1">
      <alignment horizontal="center"/>
    </xf>
    <xf numFmtId="10" fontId="10" fillId="3" borderId="33" xfId="3" applyNumberFormat="1" applyFont="1" applyFill="1" applyBorder="1" applyAlignment="1">
      <alignment horizontal="center"/>
    </xf>
    <xf numFmtId="10" fontId="10" fillId="3" borderId="54" xfId="3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0" fillId="3" borderId="55" xfId="0" applyFont="1" applyFill="1" applyBorder="1"/>
    <xf numFmtId="10" fontId="10" fillId="3" borderId="0" xfId="3" applyNumberFormat="1" applyFont="1" applyFill="1" applyBorder="1"/>
    <xf numFmtId="10" fontId="10" fillId="3" borderId="40" xfId="3" applyNumberFormat="1" applyFont="1" applyFill="1" applyBorder="1"/>
    <xf numFmtId="10" fontId="9" fillId="3" borderId="3" xfId="0" applyNumberFormat="1" applyFont="1" applyFill="1" applyBorder="1"/>
    <xf numFmtId="10" fontId="10" fillId="3" borderId="15" xfId="3" applyNumberFormat="1" applyFont="1" applyFill="1" applyBorder="1" applyAlignment="1">
      <alignment horizontal="center"/>
    </xf>
    <xf numFmtId="0" fontId="12" fillId="3" borderId="3" xfId="0" applyFont="1" applyFill="1" applyBorder="1"/>
    <xf numFmtId="0" fontId="12" fillId="3" borderId="3" xfId="0" applyFont="1" applyFill="1" applyBorder="1" applyAlignment="1">
      <alignment horizontal="right"/>
    </xf>
    <xf numFmtId="0" fontId="3" fillId="0" borderId="0" xfId="0" applyFont="1"/>
    <xf numFmtId="10" fontId="10" fillId="3" borderId="14" xfId="3" applyNumberFormat="1" applyFont="1" applyFill="1" applyBorder="1"/>
    <xf numFmtId="10" fontId="10" fillId="3" borderId="22" xfId="3" applyNumberFormat="1" applyFont="1" applyFill="1" applyBorder="1"/>
    <xf numFmtId="0" fontId="10" fillId="3" borderId="22" xfId="0" applyFont="1" applyFill="1" applyBorder="1" applyAlignment="1">
      <alignment horizontal="right"/>
    </xf>
    <xf numFmtId="0" fontId="9" fillId="3" borderId="58" xfId="0" applyFont="1" applyFill="1" applyBorder="1" applyAlignment="1">
      <alignment horizontal="center"/>
    </xf>
    <xf numFmtId="0" fontId="9" fillId="3" borderId="56" xfId="0" applyFont="1" applyFill="1" applyBorder="1" applyAlignment="1">
      <alignment horizontal="center"/>
    </xf>
    <xf numFmtId="0" fontId="9" fillId="3" borderId="59" xfId="0" applyFont="1" applyFill="1" applyBorder="1" applyAlignment="1">
      <alignment horizontal="center"/>
    </xf>
    <xf numFmtId="165" fontId="10" fillId="3" borderId="57" xfId="0" applyNumberFormat="1" applyFont="1" applyFill="1" applyBorder="1" applyAlignment="1">
      <alignment horizontal="right"/>
    </xf>
    <xf numFmtId="0" fontId="13" fillId="3" borderId="3" xfId="0" applyFont="1" applyFill="1" applyBorder="1"/>
    <xf numFmtId="0" fontId="13" fillId="2" borderId="3" xfId="0" applyFont="1" applyFill="1" applyBorder="1"/>
    <xf numFmtId="39" fontId="13" fillId="2" borderId="3" xfId="0" applyNumberFormat="1" applyFont="1" applyFill="1" applyBorder="1"/>
    <xf numFmtId="39" fontId="13" fillId="2" borderId="3" xfId="2" applyNumberFormat="1" applyFont="1" applyFill="1" applyBorder="1" applyAlignment="1">
      <alignment horizontal="right"/>
    </xf>
    <xf numFmtId="0" fontId="13" fillId="2" borderId="0" xfId="0" applyFont="1" applyFill="1"/>
    <xf numFmtId="0" fontId="14" fillId="3" borderId="0" xfId="0" applyFont="1" applyFill="1"/>
    <xf numFmtId="0" fontId="14" fillId="2" borderId="0" xfId="2" applyFont="1" applyFill="1" applyAlignment="1">
      <alignment horizontal="center"/>
    </xf>
    <xf numFmtId="0" fontId="15" fillId="2" borderId="0" xfId="2" applyFont="1" applyFill="1" applyAlignment="1">
      <alignment horizontal="center"/>
    </xf>
    <xf numFmtId="39" fontId="14" fillId="2" borderId="0" xfId="2" applyNumberFormat="1" applyFont="1" applyFill="1" applyAlignment="1">
      <alignment horizontal="center"/>
    </xf>
    <xf numFmtId="0" fontId="15" fillId="3" borderId="3" xfId="2" applyFont="1" applyFill="1" applyBorder="1" applyAlignment="1">
      <alignment horizontal="left"/>
    </xf>
    <xf numFmtId="0" fontId="15" fillId="2" borderId="3" xfId="2" applyFont="1" applyFill="1" applyBorder="1" applyAlignment="1">
      <alignment horizontal="center"/>
    </xf>
    <xf numFmtId="39" fontId="15" fillId="2" borderId="3" xfId="2" applyNumberFormat="1" applyFont="1" applyFill="1" applyBorder="1" applyAlignment="1">
      <alignment horizontal="center"/>
    </xf>
    <xf numFmtId="0" fontId="14" fillId="3" borderId="19" xfId="0" applyFont="1" applyFill="1" applyBorder="1"/>
    <xf numFmtId="39" fontId="13" fillId="2" borderId="0" xfId="0" applyNumberFormat="1" applyFont="1" applyFill="1"/>
    <xf numFmtId="39" fontId="13" fillId="2" borderId="12" xfId="0" applyNumberFormat="1" applyFont="1" applyFill="1" applyBorder="1"/>
    <xf numFmtId="0" fontId="13" fillId="3" borderId="47" xfId="0" applyFont="1" applyFill="1" applyBorder="1"/>
    <xf numFmtId="0" fontId="13" fillId="2" borderId="5" xfId="0" applyFont="1" applyFill="1" applyBorder="1"/>
    <xf numFmtId="39" fontId="13" fillId="2" borderId="5" xfId="0" applyNumberFormat="1" applyFont="1" applyFill="1" applyBorder="1"/>
    <xf numFmtId="39" fontId="13" fillId="2" borderId="44" xfId="0" applyNumberFormat="1" applyFont="1" applyFill="1" applyBorder="1"/>
    <xf numFmtId="165" fontId="13" fillId="3" borderId="45" xfId="0" applyNumberFormat="1" applyFont="1" applyFill="1" applyBorder="1"/>
    <xf numFmtId="165" fontId="13" fillId="2" borderId="8" xfId="0" applyNumberFormat="1" applyFont="1" applyFill="1" applyBorder="1"/>
    <xf numFmtId="165" fontId="13" fillId="2" borderId="46" xfId="0" applyNumberFormat="1" applyFont="1" applyFill="1" applyBorder="1"/>
    <xf numFmtId="0" fontId="13" fillId="3" borderId="19" xfId="0" applyFont="1" applyFill="1" applyBorder="1"/>
    <xf numFmtId="165" fontId="13" fillId="3" borderId="19" xfId="0" applyNumberFormat="1" applyFont="1" applyFill="1" applyBorder="1"/>
    <xf numFmtId="165" fontId="13" fillId="2" borderId="0" xfId="0" applyNumberFormat="1" applyFont="1" applyFill="1"/>
    <xf numFmtId="1" fontId="13" fillId="2" borderId="0" xfId="0" applyNumberFormat="1" applyFont="1" applyFill="1"/>
    <xf numFmtId="165" fontId="13" fillId="3" borderId="47" xfId="0" applyNumberFormat="1" applyFont="1" applyFill="1" applyBorder="1"/>
    <xf numFmtId="165" fontId="13" fillId="2" borderId="5" xfId="0" applyNumberFormat="1" applyFont="1" applyFill="1" applyBorder="1"/>
    <xf numFmtId="1" fontId="13" fillId="2" borderId="5" xfId="0" applyNumberFormat="1" applyFont="1" applyFill="1" applyBorder="1"/>
    <xf numFmtId="1" fontId="13" fillId="2" borderId="8" xfId="0" applyNumberFormat="1" applyFont="1" applyFill="1" applyBorder="1"/>
    <xf numFmtId="165" fontId="13" fillId="3" borderId="13" xfId="0" applyNumberFormat="1" applyFont="1" applyFill="1" applyBorder="1"/>
    <xf numFmtId="165" fontId="13" fillId="2" borderId="3" xfId="0" applyNumberFormat="1" applyFont="1" applyFill="1" applyBorder="1"/>
    <xf numFmtId="165" fontId="13" fillId="2" borderId="20" xfId="0" applyNumberFormat="1" applyFont="1" applyFill="1" applyBorder="1"/>
    <xf numFmtId="165" fontId="13" fillId="3" borderId="0" xfId="0" applyNumberFormat="1" applyFont="1" applyFill="1"/>
    <xf numFmtId="0" fontId="14" fillId="3" borderId="45" xfId="0" applyFont="1" applyFill="1" applyBorder="1"/>
    <xf numFmtId="0" fontId="13" fillId="2" borderId="8" xfId="0" applyFont="1" applyFill="1" applyBorder="1"/>
    <xf numFmtId="39" fontId="13" fillId="2" borderId="8" xfId="0" applyNumberFormat="1" applyFont="1" applyFill="1" applyBorder="1"/>
    <xf numFmtId="39" fontId="13" fillId="2" borderId="46" xfId="0" applyNumberFormat="1" applyFont="1" applyFill="1" applyBorder="1"/>
    <xf numFmtId="0" fontId="16" fillId="3" borderId="19" xfId="0" applyFont="1" applyFill="1" applyBorder="1"/>
    <xf numFmtId="0" fontId="13" fillId="3" borderId="45" xfId="0" applyFont="1" applyFill="1" applyBorder="1"/>
    <xf numFmtId="0" fontId="16" fillId="3" borderId="47" xfId="0" applyFont="1" applyFill="1" applyBorder="1"/>
    <xf numFmtId="165" fontId="16" fillId="3" borderId="47" xfId="0" applyNumberFormat="1" applyFont="1" applyFill="1" applyBorder="1"/>
    <xf numFmtId="165" fontId="16" fillId="3" borderId="45" xfId="0" applyNumberFormat="1" applyFont="1" applyFill="1" applyBorder="1"/>
    <xf numFmtId="0" fontId="15" fillId="3" borderId="26" xfId="2" applyFont="1" applyFill="1" applyBorder="1" applyAlignment="1">
      <alignment horizontal="left"/>
    </xf>
    <xf numFmtId="0" fontId="15" fillId="2" borderId="27" xfId="2" applyFont="1" applyFill="1" applyBorder="1" applyAlignment="1">
      <alignment horizontal="center"/>
    </xf>
    <xf numFmtId="39" fontId="15" fillId="2" borderId="27" xfId="2" applyNumberFormat="1" applyFont="1" applyFill="1" applyBorder="1" applyAlignment="1">
      <alignment horizontal="center"/>
    </xf>
    <xf numFmtId="39" fontId="15" fillId="2" borderId="28" xfId="2" applyNumberFormat="1" applyFont="1" applyFill="1" applyBorder="1" applyAlignment="1">
      <alignment horizontal="center"/>
    </xf>
    <xf numFmtId="39" fontId="13" fillId="2" borderId="11" xfId="0" applyNumberFormat="1" applyFont="1" applyFill="1" applyBorder="1"/>
    <xf numFmtId="169" fontId="13" fillId="2" borderId="8" xfId="0" applyNumberFormat="1" applyFont="1" applyFill="1" applyBorder="1"/>
    <xf numFmtId="169" fontId="13" fillId="2" borderId="46" xfId="0" applyNumberFormat="1" applyFont="1" applyFill="1" applyBorder="1"/>
    <xf numFmtId="43" fontId="13" fillId="2" borderId="0" xfId="0" applyNumberFormat="1" applyFont="1" applyFill="1"/>
    <xf numFmtId="43" fontId="13" fillId="2" borderId="12" xfId="0" applyNumberFormat="1" applyFont="1" applyFill="1" applyBorder="1"/>
    <xf numFmtId="0" fontId="13" fillId="2" borderId="0" xfId="0" applyFont="1" applyFill="1" applyAlignment="1">
      <alignment horizontal="right"/>
    </xf>
    <xf numFmtId="0" fontId="16" fillId="4" borderId="19" xfId="0" applyFont="1" applyFill="1" applyBorder="1"/>
    <xf numFmtId="0" fontId="16" fillId="4" borderId="47" xfId="0" applyFont="1" applyFill="1" applyBorder="1"/>
    <xf numFmtId="1" fontId="13" fillId="2" borderId="3" xfId="0" applyNumberFormat="1" applyFont="1" applyFill="1" applyBorder="1"/>
    <xf numFmtId="165" fontId="16" fillId="4" borderId="19" xfId="0" applyNumberFormat="1" applyFont="1" applyFill="1" applyBorder="1"/>
    <xf numFmtId="0" fontId="14" fillId="3" borderId="10" xfId="0" applyFont="1" applyFill="1" applyBorder="1"/>
    <xf numFmtId="0" fontId="14" fillId="2" borderId="4" xfId="2" applyFont="1" applyFill="1" applyBorder="1" applyAlignment="1">
      <alignment horizontal="center"/>
    </xf>
    <xf numFmtId="0" fontId="15" fillId="2" borderId="4" xfId="2" applyFont="1" applyFill="1" applyBorder="1" applyAlignment="1">
      <alignment horizontal="center"/>
    </xf>
    <xf numFmtId="39" fontId="14" fillId="2" borderId="4" xfId="2" applyNumberFormat="1" applyFont="1" applyFill="1" applyBorder="1" applyAlignment="1">
      <alignment horizontal="center"/>
    </xf>
    <xf numFmtId="39" fontId="14" fillId="2" borderId="11" xfId="2" applyNumberFormat="1" applyFont="1" applyFill="1" applyBorder="1" applyAlignment="1">
      <alignment horizontal="center"/>
    </xf>
    <xf numFmtId="0" fontId="15" fillId="3" borderId="13" xfId="2" applyFont="1" applyFill="1" applyBorder="1" applyAlignment="1">
      <alignment horizontal="left"/>
    </xf>
    <xf numFmtId="39" fontId="15" fillId="2" borderId="20" xfId="2" applyNumberFormat="1" applyFont="1" applyFill="1" applyBorder="1" applyAlignment="1">
      <alignment horizontal="center"/>
    </xf>
    <xf numFmtId="0" fontId="13" fillId="0" borderId="47" xfId="0" applyFont="1" applyBorder="1"/>
    <xf numFmtId="0" fontId="13" fillId="2" borderId="4" xfId="0" applyFont="1" applyFill="1" applyBorder="1"/>
    <xf numFmtId="39" fontId="13" fillId="2" borderId="4" xfId="0" applyNumberFormat="1" applyFont="1" applyFill="1" applyBorder="1"/>
    <xf numFmtId="37" fontId="13" fillId="2" borderId="5" xfId="0" applyNumberFormat="1" applyFont="1" applyFill="1" applyBorder="1"/>
    <xf numFmtId="37" fontId="13" fillId="2" borderId="44" xfId="0" applyNumberFormat="1" applyFont="1" applyFill="1" applyBorder="1"/>
    <xf numFmtId="0" fontId="14" fillId="3" borderId="43" xfId="0" applyFont="1" applyFill="1" applyBorder="1"/>
    <xf numFmtId="0" fontId="13" fillId="2" borderId="39" xfId="0" applyFont="1" applyFill="1" applyBorder="1"/>
    <xf numFmtId="39" fontId="13" fillId="2" borderId="39" xfId="0" applyNumberFormat="1" applyFont="1" applyFill="1" applyBorder="1"/>
    <xf numFmtId="39" fontId="13" fillId="2" borderId="53" xfId="0" applyNumberFormat="1" applyFont="1" applyFill="1" applyBorder="1"/>
    <xf numFmtId="165" fontId="13" fillId="2" borderId="12" xfId="0" applyNumberFormat="1" applyFont="1" applyFill="1" applyBorder="1"/>
    <xf numFmtId="37" fontId="13" fillId="2" borderId="0" xfId="0" applyNumberFormat="1" applyFont="1" applyFill="1"/>
    <xf numFmtId="37" fontId="13" fillId="2" borderId="12" xfId="0" applyNumberFormat="1" applyFont="1" applyFill="1" applyBorder="1"/>
    <xf numFmtId="169" fontId="13" fillId="2" borderId="0" xfId="0" applyNumberFormat="1" applyFont="1" applyFill="1"/>
    <xf numFmtId="169" fontId="13" fillId="2" borderId="12" xfId="0" applyNumberFormat="1" applyFont="1" applyFill="1" applyBorder="1"/>
    <xf numFmtId="1" fontId="13" fillId="2" borderId="0" xfId="0" applyNumberFormat="1" applyFont="1" applyFill="1" applyAlignment="1">
      <alignment horizontal="right"/>
    </xf>
    <xf numFmtId="0" fontId="13" fillId="0" borderId="19" xfId="0" applyFont="1" applyBorder="1"/>
    <xf numFmtId="37" fontId="13" fillId="3" borderId="5" xfId="0" applyNumberFormat="1" applyFont="1" applyFill="1" applyBorder="1"/>
    <xf numFmtId="37" fontId="13" fillId="3" borderId="44" xfId="0" applyNumberFormat="1" applyFont="1" applyFill="1" applyBorder="1"/>
    <xf numFmtId="165" fontId="13" fillId="3" borderId="8" xfId="0" applyNumberFormat="1" applyFont="1" applyFill="1" applyBorder="1"/>
    <xf numFmtId="165" fontId="13" fillId="3" borderId="46" xfId="0" applyNumberFormat="1" applyFont="1" applyFill="1" applyBorder="1"/>
    <xf numFmtId="37" fontId="13" fillId="3" borderId="0" xfId="0" applyNumberFormat="1" applyFont="1" applyFill="1"/>
    <xf numFmtId="0" fontId="13" fillId="3" borderId="0" xfId="0" applyFont="1" applyFill="1"/>
    <xf numFmtId="1" fontId="13" fillId="3" borderId="0" xfId="0" applyNumberFormat="1" applyFont="1" applyFill="1"/>
    <xf numFmtId="0" fontId="13" fillId="3" borderId="5" xfId="0" applyFont="1" applyFill="1" applyBorder="1"/>
    <xf numFmtId="0" fontId="15" fillId="2" borderId="10" xfId="2" applyFont="1" applyFill="1" applyBorder="1" applyAlignment="1">
      <alignment horizontal="center"/>
    </xf>
    <xf numFmtId="0" fontId="15" fillId="2" borderId="13" xfId="2" applyFont="1" applyFill="1" applyBorder="1" applyAlignment="1">
      <alignment horizontal="center"/>
    </xf>
    <xf numFmtId="0" fontId="13" fillId="2" borderId="10" xfId="0" applyFont="1" applyFill="1" applyBorder="1"/>
    <xf numFmtId="0" fontId="13" fillId="2" borderId="11" xfId="0" applyFont="1" applyFill="1" applyBorder="1"/>
    <xf numFmtId="0" fontId="13" fillId="2" borderId="19" xfId="0" applyFont="1" applyFill="1" applyBorder="1"/>
    <xf numFmtId="0" fontId="13" fillId="2" borderId="12" xfId="0" applyFont="1" applyFill="1" applyBorder="1"/>
    <xf numFmtId="0" fontId="13" fillId="2" borderId="13" xfId="0" applyFont="1" applyFill="1" applyBorder="1"/>
    <xf numFmtId="0" fontId="13" fillId="2" borderId="20" xfId="0" applyFont="1" applyFill="1" applyBorder="1"/>
    <xf numFmtId="165" fontId="13" fillId="2" borderId="4" xfId="0" applyNumberFormat="1" applyFont="1" applyFill="1" applyBorder="1"/>
    <xf numFmtId="165" fontId="13" fillId="2" borderId="11" xfId="0" applyNumberFormat="1" applyFont="1" applyFill="1" applyBorder="1"/>
    <xf numFmtId="0" fontId="5" fillId="0" borderId="0" xfId="0" applyFont="1"/>
    <xf numFmtId="39" fontId="18" fillId="0" borderId="4" xfId="0" applyNumberFormat="1" applyFont="1" applyBorder="1"/>
    <xf numFmtId="39" fontId="18" fillId="0" borderId="11" xfId="0" applyNumberFormat="1" applyFont="1" applyBorder="1" applyAlignment="1">
      <alignment horizontal="right"/>
    </xf>
    <xf numFmtId="165" fontId="19" fillId="0" borderId="4" xfId="0" applyNumberFormat="1" applyFont="1" applyBorder="1"/>
    <xf numFmtId="165" fontId="19" fillId="0" borderId="11" xfId="0" applyNumberFormat="1" applyFont="1" applyBorder="1"/>
    <xf numFmtId="165" fontId="19" fillId="0" borderId="0" xfId="0" applyNumberFormat="1" applyFont="1"/>
    <xf numFmtId="165" fontId="19" fillId="0" borderId="12" xfId="0" applyNumberFormat="1" applyFont="1" applyBorder="1"/>
    <xf numFmtId="165" fontId="19" fillId="0" borderId="3" xfId="0" applyNumberFormat="1" applyFont="1" applyBorder="1"/>
    <xf numFmtId="165" fontId="19" fillId="0" borderId="20" xfId="0" applyNumberFormat="1" applyFont="1" applyBorder="1"/>
    <xf numFmtId="3" fontId="19" fillId="0" borderId="0" xfId="0" applyNumberFormat="1" applyFont="1"/>
    <xf numFmtId="3" fontId="19" fillId="0" borderId="12" xfId="0" applyNumberFormat="1" applyFont="1" applyBorder="1"/>
    <xf numFmtId="3" fontId="19" fillId="0" borderId="3" xfId="0" applyNumberFormat="1" applyFont="1" applyBorder="1"/>
    <xf numFmtId="3" fontId="19" fillId="0" borderId="20" xfId="0" applyNumberFormat="1" applyFont="1" applyBorder="1"/>
    <xf numFmtId="0" fontId="18" fillId="0" borderId="10" xfId="0" applyFont="1" applyBorder="1"/>
    <xf numFmtId="0" fontId="18" fillId="0" borderId="19" xfId="0" applyFont="1" applyBorder="1"/>
    <xf numFmtId="0" fontId="18" fillId="0" borderId="19" xfId="0" applyFont="1" applyBorder="1" applyAlignment="1">
      <alignment horizontal="right"/>
    </xf>
    <xf numFmtId="0" fontId="18" fillId="0" borderId="13" xfId="0" applyFont="1" applyBorder="1"/>
    <xf numFmtId="0" fontId="18" fillId="0" borderId="19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3" fontId="19" fillId="0" borderId="10" xfId="0" applyNumberFormat="1" applyFont="1" applyBorder="1"/>
    <xf numFmtId="3" fontId="19" fillId="0" borderId="4" xfId="0" applyNumberFormat="1" applyFont="1" applyBorder="1"/>
    <xf numFmtId="3" fontId="19" fillId="0" borderId="11" xfId="0" applyNumberFormat="1" applyFont="1" applyBorder="1"/>
    <xf numFmtId="3" fontId="19" fillId="0" borderId="19" xfId="0" applyNumberFormat="1" applyFont="1" applyBorder="1"/>
    <xf numFmtId="3" fontId="19" fillId="0" borderId="13" xfId="0" applyNumberFormat="1" applyFont="1" applyBorder="1"/>
    <xf numFmtId="0" fontId="18" fillId="0" borderId="48" xfId="0" applyFont="1" applyBorder="1" applyAlignment="1">
      <alignment horizontal="center"/>
    </xf>
    <xf numFmtId="39" fontId="18" fillId="0" borderId="48" xfId="0" applyNumberFormat="1" applyFont="1" applyBorder="1" applyAlignment="1">
      <alignment horizontal="center"/>
    </xf>
    <xf numFmtId="0" fontId="18" fillId="0" borderId="10" xfId="0" applyFont="1" applyBorder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right"/>
    </xf>
    <xf numFmtId="165" fontId="17" fillId="0" borderId="0" xfId="0" applyNumberFormat="1" applyFont="1"/>
    <xf numFmtId="1" fontId="17" fillId="0" borderId="0" xfId="0" applyNumberFormat="1" applyFont="1"/>
    <xf numFmtId="1" fontId="17" fillId="0" borderId="0" xfId="0" applyNumberFormat="1" applyFont="1" applyAlignment="1">
      <alignment horizontal="right"/>
    </xf>
    <xf numFmtId="165" fontId="19" fillId="0" borderId="10" xfId="0" applyNumberFormat="1" applyFont="1" applyBorder="1" applyAlignment="1">
      <alignment horizontal="center"/>
    </xf>
    <xf numFmtId="165" fontId="19" fillId="0" borderId="19" xfId="0" applyNumberFormat="1" applyFont="1" applyBorder="1" applyAlignment="1">
      <alignment horizontal="center"/>
    </xf>
    <xf numFmtId="165" fontId="19" fillId="0" borderId="13" xfId="0" applyNumberFormat="1" applyFont="1" applyBorder="1" applyAlignment="1">
      <alignment horizontal="center"/>
    </xf>
    <xf numFmtId="0" fontId="0" fillId="3" borderId="3" xfId="0" applyFill="1" applyBorder="1"/>
    <xf numFmtId="10" fontId="5" fillId="3" borderId="26" xfId="0" applyNumberFormat="1" applyFont="1" applyFill="1" applyBorder="1" applyAlignment="1">
      <alignment horizontal="right" vertical="center"/>
    </xf>
    <xf numFmtId="10" fontId="5" fillId="3" borderId="4" xfId="3" applyNumberFormat="1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165" fontId="10" fillId="3" borderId="25" xfId="0" applyNumberFormat="1" applyFont="1" applyFill="1" applyBorder="1" applyAlignment="1">
      <alignment horizontal="center"/>
    </xf>
    <xf numFmtId="0" fontId="9" fillId="3" borderId="10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0" fillId="3" borderId="30" xfId="0" applyFont="1" applyFill="1" applyBorder="1"/>
    <xf numFmtId="0" fontId="10" fillId="3" borderId="16" xfId="0" applyFont="1" applyFill="1" applyBorder="1"/>
    <xf numFmtId="10" fontId="10" fillId="3" borderId="17" xfId="3" applyNumberFormat="1" applyFont="1" applyFill="1" applyBorder="1" applyAlignment="1">
      <alignment horizontal="center"/>
    </xf>
    <xf numFmtId="0" fontId="10" fillId="3" borderId="57" xfId="0" applyFont="1" applyFill="1" applyBorder="1" applyAlignment="1">
      <alignment horizontal="center"/>
    </xf>
    <xf numFmtId="0" fontId="10" fillId="3" borderId="18" xfId="0" applyFont="1" applyFill="1" applyBorder="1"/>
    <xf numFmtId="0" fontId="9" fillId="3" borderId="26" xfId="0" applyFont="1" applyFill="1" applyBorder="1" applyAlignment="1">
      <alignment vertical="center"/>
    </xf>
    <xf numFmtId="0" fontId="9" fillId="3" borderId="27" xfId="0" applyFont="1" applyFill="1" applyBorder="1" applyAlignment="1">
      <alignment vertical="center"/>
    </xf>
    <xf numFmtId="0" fontId="9" fillId="3" borderId="27" xfId="0" applyFont="1" applyFill="1" applyBorder="1" applyAlignment="1">
      <alignment horizontal="right" vertical="center"/>
    </xf>
    <xf numFmtId="10" fontId="9" fillId="3" borderId="27" xfId="0" applyNumberFormat="1" applyFont="1" applyFill="1" applyBorder="1"/>
    <xf numFmtId="0" fontId="10" fillId="3" borderId="28" xfId="0" applyFont="1" applyFill="1" applyBorder="1"/>
    <xf numFmtId="0" fontId="9" fillId="3" borderId="19" xfId="0" applyFont="1" applyFill="1" applyBorder="1" applyAlignment="1">
      <alignment vertical="center"/>
    </xf>
    <xf numFmtId="0" fontId="9" fillId="3" borderId="19" xfId="0" applyFont="1" applyFill="1" applyBorder="1" applyAlignment="1">
      <alignment horizontal="center"/>
    </xf>
    <xf numFmtId="165" fontId="10" fillId="3" borderId="19" xfId="0" applyNumberFormat="1" applyFont="1" applyFill="1" applyBorder="1" applyAlignment="1">
      <alignment horizontal="right"/>
    </xf>
    <xf numFmtId="0" fontId="10" fillId="3" borderId="21" xfId="0" applyFont="1" applyFill="1" applyBorder="1"/>
    <xf numFmtId="10" fontId="10" fillId="3" borderId="16" xfId="3" applyNumberFormat="1" applyFont="1" applyFill="1" applyBorder="1"/>
    <xf numFmtId="10" fontId="10" fillId="3" borderId="18" xfId="3" applyNumberFormat="1" applyFont="1" applyFill="1" applyBorder="1"/>
    <xf numFmtId="10" fontId="10" fillId="3" borderId="21" xfId="3" applyNumberFormat="1" applyFont="1" applyFill="1" applyBorder="1"/>
    <xf numFmtId="10" fontId="10" fillId="3" borderId="30" xfId="3" applyNumberFormat="1" applyFont="1" applyFill="1" applyBorder="1"/>
    <xf numFmtId="10" fontId="10" fillId="3" borderId="53" xfId="3" applyNumberFormat="1" applyFont="1" applyFill="1" applyBorder="1"/>
    <xf numFmtId="0" fontId="10" fillId="3" borderId="53" xfId="0" applyFont="1" applyFill="1" applyBorder="1"/>
    <xf numFmtId="170" fontId="0" fillId="0" borderId="0" xfId="3" applyNumberFormat="1" applyFont="1"/>
    <xf numFmtId="39" fontId="18" fillId="0" borderId="48" xfId="0" applyNumberFormat="1" applyFont="1" applyBorder="1" applyAlignment="1">
      <alignment horizontal="right"/>
    </xf>
    <xf numFmtId="0" fontId="18" fillId="0" borderId="48" xfId="0" applyFont="1" applyBorder="1" applyAlignment="1">
      <alignment horizontal="right"/>
    </xf>
    <xf numFmtId="0" fontId="9" fillId="3" borderId="60" xfId="0" applyFont="1" applyFill="1" applyBorder="1"/>
    <xf numFmtId="9" fontId="9" fillId="3" borderId="0" xfId="3" applyFont="1" applyFill="1" applyBorder="1"/>
    <xf numFmtId="165" fontId="10" fillId="3" borderId="0" xfId="0" applyNumberFormat="1" applyFont="1" applyFill="1" applyAlignment="1">
      <alignment horizontal="right"/>
    </xf>
    <xf numFmtId="10" fontId="10" fillId="3" borderId="0" xfId="3" applyNumberFormat="1" applyFont="1" applyFill="1" applyBorder="1" applyAlignment="1">
      <alignment horizontal="right"/>
    </xf>
    <xf numFmtId="0" fontId="9" fillId="3" borderId="10" xfId="0" applyFont="1" applyFill="1" applyBorder="1"/>
    <xf numFmtId="10" fontId="10" fillId="3" borderId="4" xfId="0" applyNumberFormat="1" applyFont="1" applyFill="1" applyBorder="1" applyAlignment="1">
      <alignment horizontal="center"/>
    </xf>
    <xf numFmtId="0" fontId="10" fillId="3" borderId="54" xfId="0" applyFont="1" applyFill="1" applyBorder="1"/>
    <xf numFmtId="0" fontId="10" fillId="3" borderId="61" xfId="0" applyFont="1" applyFill="1" applyBorder="1" applyAlignment="1">
      <alignment horizontal="center"/>
    </xf>
    <xf numFmtId="0" fontId="10" fillId="3" borderId="35" xfId="0" applyFont="1" applyFill="1" applyBorder="1"/>
    <xf numFmtId="0" fontId="18" fillId="3" borderId="0" xfId="0" applyFont="1" applyFill="1" applyAlignment="1">
      <alignment horizontal="right" vertical="center"/>
    </xf>
    <xf numFmtId="0" fontId="9" fillId="3" borderId="62" xfId="0" applyFont="1" applyFill="1" applyBorder="1" applyAlignment="1">
      <alignment horizontal="center"/>
    </xf>
    <xf numFmtId="165" fontId="10" fillId="3" borderId="9" xfId="0" applyNumberFormat="1" applyFont="1" applyFill="1" applyBorder="1" applyAlignment="1">
      <alignment horizontal="right"/>
    </xf>
    <xf numFmtId="0" fontId="9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0" fontId="18" fillId="3" borderId="3" xfId="0" applyFont="1" applyFill="1" applyBorder="1" applyAlignment="1">
      <alignment horizontal="right"/>
    </xf>
    <xf numFmtId="0" fontId="10" fillId="3" borderId="4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right"/>
    </xf>
    <xf numFmtId="0" fontId="9" fillId="3" borderId="50" xfId="0" applyFont="1" applyFill="1" applyBorder="1"/>
    <xf numFmtId="165" fontId="10" fillId="3" borderId="51" xfId="0" applyNumberFormat="1" applyFont="1" applyFill="1" applyBorder="1" applyAlignment="1">
      <alignment horizontal="right"/>
    </xf>
    <xf numFmtId="165" fontId="10" fillId="3" borderId="52" xfId="0" applyNumberFormat="1" applyFont="1" applyFill="1" applyBorder="1" applyAlignment="1">
      <alignment horizontal="right"/>
    </xf>
    <xf numFmtId="0" fontId="10" fillId="3" borderId="32" xfId="0" applyFont="1" applyFill="1" applyBorder="1"/>
    <xf numFmtId="0" fontId="10" fillId="3" borderId="23" xfId="0" applyFont="1" applyFill="1" applyBorder="1"/>
    <xf numFmtId="0" fontId="10" fillId="3" borderId="8" xfId="0" applyFont="1" applyFill="1" applyBorder="1" applyAlignment="1">
      <alignment horizontal="center"/>
    </xf>
    <xf numFmtId="0" fontId="10" fillId="3" borderId="8" xfId="0" applyFont="1" applyFill="1" applyBorder="1"/>
    <xf numFmtId="0" fontId="10" fillId="3" borderId="26" xfId="0" applyFont="1" applyFill="1" applyBorder="1"/>
    <xf numFmtId="0" fontId="10" fillId="3" borderId="63" xfId="0" applyFont="1" applyFill="1" applyBorder="1"/>
    <xf numFmtId="0" fontId="10" fillId="3" borderId="61" xfId="0" applyFont="1" applyFill="1" applyBorder="1"/>
    <xf numFmtId="0" fontId="9" fillId="3" borderId="64" xfId="0" applyFont="1" applyFill="1" applyBorder="1" applyAlignment="1">
      <alignment horizontal="center"/>
    </xf>
    <xf numFmtId="165" fontId="10" fillId="3" borderId="25" xfId="0" applyNumberFormat="1" applyFont="1" applyFill="1" applyBorder="1"/>
    <xf numFmtId="165" fontId="10" fillId="3" borderId="24" xfId="0" applyNumberFormat="1" applyFont="1" applyFill="1" applyBorder="1"/>
    <xf numFmtId="165" fontId="10" fillId="3" borderId="51" xfId="0" applyNumberFormat="1" applyFont="1" applyFill="1" applyBorder="1"/>
    <xf numFmtId="165" fontId="10" fillId="3" borderId="52" xfId="0" applyNumberFormat="1" applyFont="1" applyFill="1" applyBorder="1"/>
    <xf numFmtId="0" fontId="10" fillId="3" borderId="0" xfId="0" applyFont="1" applyFill="1" applyAlignment="1">
      <alignment horizontal="right"/>
    </xf>
    <xf numFmtId="0" fontId="9" fillId="3" borderId="14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right"/>
    </xf>
    <xf numFmtId="0" fontId="9" fillId="3" borderId="23" xfId="0" applyFont="1" applyFill="1" applyBorder="1" applyAlignment="1">
      <alignment horizontal="center"/>
    </xf>
    <xf numFmtId="10" fontId="10" fillId="3" borderId="0" xfId="3" applyNumberFormat="1" applyFont="1" applyFill="1" applyBorder="1" applyAlignment="1"/>
    <xf numFmtId="0" fontId="9" fillId="3" borderId="65" xfId="0" applyFont="1" applyFill="1" applyBorder="1" applyAlignment="1">
      <alignment horizontal="center"/>
    </xf>
    <xf numFmtId="165" fontId="10" fillId="3" borderId="65" xfId="0" applyNumberFormat="1" applyFont="1" applyFill="1" applyBorder="1"/>
    <xf numFmtId="165" fontId="10" fillId="3" borderId="0" xfId="0" applyNumberFormat="1" applyFont="1" applyFill="1"/>
    <xf numFmtId="10" fontId="10" fillId="3" borderId="0" xfId="3" applyNumberFormat="1" applyFont="1" applyFill="1"/>
    <xf numFmtId="0" fontId="20" fillId="0" borderId="0" xfId="4" applyFont="1"/>
    <xf numFmtId="0" fontId="20" fillId="0" borderId="48" xfId="4" applyFont="1" applyBorder="1"/>
    <xf numFmtId="0" fontId="20" fillId="3" borderId="48" xfId="4" applyFont="1" applyFill="1" applyBorder="1"/>
    <xf numFmtId="0" fontId="3" fillId="0" borderId="48" xfId="4" applyFont="1" applyBorder="1"/>
    <xf numFmtId="0" fontId="20" fillId="5" borderId="48" xfId="4" applyFont="1" applyFill="1" applyBorder="1"/>
    <xf numFmtId="0" fontId="21" fillId="5" borderId="48" xfId="4" applyFont="1" applyFill="1" applyBorder="1" applyAlignment="1">
      <alignment horizontal="left" vertical="center" wrapText="1"/>
    </xf>
    <xf numFmtId="0" fontId="20" fillId="5" borderId="48" xfId="4" applyFont="1" applyFill="1" applyBorder="1" applyAlignment="1">
      <alignment horizontal="left" vertical="center" wrapText="1"/>
    </xf>
    <xf numFmtId="0" fontId="20" fillId="5" borderId="48" xfId="4" applyFont="1" applyFill="1" applyBorder="1" applyAlignment="1">
      <alignment vertical="center" wrapText="1"/>
    </xf>
    <xf numFmtId="0" fontId="22" fillId="5" borderId="48" xfId="4" applyFont="1" applyFill="1" applyBorder="1" applyAlignment="1">
      <alignment vertical="center"/>
    </xf>
    <xf numFmtId="0" fontId="20" fillId="6" borderId="48" xfId="4" applyFont="1" applyFill="1" applyBorder="1"/>
    <xf numFmtId="0" fontId="20" fillId="6" borderId="66" xfId="4" applyFont="1" applyFill="1" applyBorder="1"/>
    <xf numFmtId="0" fontId="21" fillId="6" borderId="48" xfId="4" applyFont="1" applyFill="1" applyBorder="1" applyAlignment="1">
      <alignment horizontal="left" vertical="center" wrapText="1"/>
    </xf>
    <xf numFmtId="0" fontId="20" fillId="6" borderId="48" xfId="4" applyFont="1" applyFill="1" applyBorder="1" applyAlignment="1">
      <alignment horizontal="left" vertical="center" wrapText="1"/>
    </xf>
    <xf numFmtId="0" fontId="20" fillId="6" borderId="48" xfId="4" applyFont="1" applyFill="1" applyBorder="1" applyAlignment="1">
      <alignment vertical="center" wrapText="1"/>
    </xf>
    <xf numFmtId="0" fontId="22" fillId="6" borderId="48" xfId="4" applyFont="1" applyFill="1" applyBorder="1" applyAlignment="1">
      <alignment vertical="center"/>
    </xf>
    <xf numFmtId="0" fontId="20" fillId="7" borderId="48" xfId="4" applyFont="1" applyFill="1" applyBorder="1"/>
    <xf numFmtId="0" fontId="21" fillId="7" borderId="48" xfId="4" applyFont="1" applyFill="1" applyBorder="1" applyAlignment="1">
      <alignment horizontal="left" vertical="center" wrapText="1"/>
    </xf>
    <xf numFmtId="0" fontId="20" fillId="7" borderId="48" xfId="4" applyFont="1" applyFill="1" applyBorder="1" applyAlignment="1">
      <alignment horizontal="left" vertical="center" wrapText="1"/>
    </xf>
    <xf numFmtId="0" fontId="20" fillId="7" borderId="48" xfId="4" applyFont="1" applyFill="1" applyBorder="1" applyAlignment="1">
      <alignment vertical="center" wrapText="1"/>
    </xf>
    <xf numFmtId="0" fontId="22" fillId="7" borderId="48" xfId="4" applyFont="1" applyFill="1" applyBorder="1" applyAlignment="1">
      <alignment vertical="center"/>
    </xf>
    <xf numFmtId="0" fontId="20" fillId="7" borderId="48" xfId="4" applyFont="1" applyFill="1" applyBorder="1" applyAlignment="1">
      <alignment wrapText="1"/>
    </xf>
    <xf numFmtId="0" fontId="20" fillId="8" borderId="26" xfId="4" applyFont="1" applyFill="1" applyBorder="1"/>
    <xf numFmtId="0" fontId="20" fillId="8" borderId="48" xfId="4" applyFont="1" applyFill="1" applyBorder="1"/>
    <xf numFmtId="0" fontId="21" fillId="8" borderId="48" xfId="4" applyFont="1" applyFill="1" applyBorder="1" applyAlignment="1">
      <alignment horizontal="left" vertical="center" wrapText="1"/>
    </xf>
    <xf numFmtId="0" fontId="20" fillId="8" borderId="48" xfId="4" applyFont="1" applyFill="1" applyBorder="1" applyAlignment="1">
      <alignment horizontal="left" vertical="center" wrapText="1"/>
    </xf>
    <xf numFmtId="0" fontId="20" fillId="8" borderId="48" xfId="4" applyFont="1" applyFill="1" applyBorder="1" applyAlignment="1">
      <alignment vertical="center" wrapText="1"/>
    </xf>
    <xf numFmtId="0" fontId="22" fillId="8" borderId="48" xfId="4" applyFont="1" applyFill="1" applyBorder="1" applyAlignment="1">
      <alignment vertical="center"/>
    </xf>
    <xf numFmtId="0" fontId="20" fillId="9" borderId="48" xfId="4" applyFont="1" applyFill="1" applyBorder="1"/>
    <xf numFmtId="0" fontId="21" fillId="9" borderId="48" xfId="4" applyFont="1" applyFill="1" applyBorder="1"/>
    <xf numFmtId="0" fontId="21" fillId="9" borderId="48" xfId="4" applyFont="1" applyFill="1" applyBorder="1" applyAlignment="1">
      <alignment horizontal="left" vertical="center" wrapText="1"/>
    </xf>
    <xf numFmtId="0" fontId="21" fillId="9" borderId="48" xfId="4" applyFont="1" applyFill="1" applyBorder="1" applyAlignment="1">
      <alignment vertical="center"/>
    </xf>
    <xf numFmtId="0" fontId="21" fillId="9" borderId="48" xfId="4" applyFont="1" applyFill="1" applyBorder="1" applyAlignment="1">
      <alignment vertical="center" wrapText="1"/>
    </xf>
    <xf numFmtId="0" fontId="20" fillId="9" borderId="48" xfId="4" applyFont="1" applyFill="1" applyBorder="1" applyAlignment="1">
      <alignment vertical="center"/>
    </xf>
    <xf numFmtId="0" fontId="22" fillId="9" borderId="48" xfId="4" applyFont="1" applyFill="1" applyBorder="1" applyAlignment="1">
      <alignment horizontal="left" vertical="center"/>
    </xf>
    <xf numFmtId="0" fontId="22" fillId="5" borderId="48" xfId="4" applyFont="1" applyFill="1" applyBorder="1" applyAlignment="1">
      <alignment horizontal="left" vertical="center"/>
    </xf>
    <xf numFmtId="0" fontId="23" fillId="0" borderId="0" xfId="4" applyFont="1"/>
    <xf numFmtId="0" fontId="20" fillId="10" borderId="48" xfId="4" applyFont="1" applyFill="1" applyBorder="1" applyAlignment="1">
      <alignment horizontal="left" vertical="center" wrapText="1"/>
    </xf>
    <xf numFmtId="0" fontId="21" fillId="10" borderId="48" xfId="4" applyFont="1" applyFill="1" applyBorder="1" applyAlignment="1">
      <alignment horizontal="left" vertical="center" wrapText="1"/>
    </xf>
    <xf numFmtId="0" fontId="20" fillId="10" borderId="48" xfId="4" applyFont="1" applyFill="1" applyBorder="1" applyAlignment="1">
      <alignment vertical="center"/>
    </xf>
    <xf numFmtId="0" fontId="22" fillId="10" borderId="48" xfId="4" applyFont="1" applyFill="1" applyBorder="1" applyAlignment="1">
      <alignment horizontal="left" vertical="center"/>
    </xf>
    <xf numFmtId="0" fontId="5" fillId="3" borderId="27" xfId="4" applyFont="1" applyFill="1" applyBorder="1" applyAlignment="1">
      <alignment horizontal="center"/>
    </xf>
    <xf numFmtId="0" fontId="5" fillId="3" borderId="3" xfId="4" applyFont="1" applyFill="1" applyBorder="1"/>
    <xf numFmtId="0" fontId="5" fillId="3" borderId="27" xfId="4" applyFont="1" applyFill="1" applyBorder="1"/>
    <xf numFmtId="0" fontId="20" fillId="11" borderId="48" xfId="4" applyFont="1" applyFill="1" applyBorder="1"/>
    <xf numFmtId="165" fontId="21" fillId="12" borderId="48" xfId="4" applyNumberFormat="1" applyFont="1" applyFill="1" applyBorder="1" applyAlignment="1">
      <alignment horizontal="left"/>
    </xf>
    <xf numFmtId="165" fontId="21" fillId="13" borderId="48" xfId="4" applyNumberFormat="1" applyFont="1" applyFill="1" applyBorder="1" applyAlignment="1">
      <alignment horizontal="left"/>
    </xf>
    <xf numFmtId="165" fontId="21" fillId="0" borderId="48" xfId="4" applyNumberFormat="1" applyFont="1" applyBorder="1" applyAlignment="1">
      <alignment horizontal="left"/>
    </xf>
    <xf numFmtId="0" fontId="5" fillId="3" borderId="48" xfId="4" applyFont="1" applyFill="1" applyBorder="1" applyAlignment="1">
      <alignment horizontal="center"/>
    </xf>
    <xf numFmtId="165" fontId="20" fillId="11" borderId="48" xfId="4" applyNumberFormat="1" applyFont="1" applyFill="1" applyBorder="1" applyAlignment="1">
      <alignment horizontal="left"/>
    </xf>
    <xf numFmtId="165" fontId="20" fillId="13" borderId="48" xfId="4" applyNumberFormat="1" applyFont="1" applyFill="1" applyBorder="1" applyAlignment="1">
      <alignment horizontal="left"/>
    </xf>
    <xf numFmtId="165" fontId="20" fillId="0" borderId="48" xfId="4" applyNumberFormat="1" applyFont="1" applyBorder="1" applyAlignment="1">
      <alignment horizontal="left"/>
    </xf>
    <xf numFmtId="0" fontId="5" fillId="11" borderId="48" xfId="4" applyFont="1" applyFill="1" applyBorder="1" applyAlignment="1">
      <alignment horizontal="center" wrapText="1"/>
    </xf>
    <xf numFmtId="0" fontId="24" fillId="12" borderId="48" xfId="4" applyFont="1" applyFill="1" applyBorder="1" applyAlignment="1">
      <alignment horizontal="center" wrapText="1"/>
    </xf>
    <xf numFmtId="0" fontId="5" fillId="13" borderId="48" xfId="4" applyFont="1" applyFill="1" applyBorder="1" applyAlignment="1">
      <alignment horizontal="center"/>
    </xf>
    <xf numFmtId="0" fontId="5" fillId="14" borderId="48" xfId="4" applyFont="1" applyFill="1" applyBorder="1" applyAlignment="1">
      <alignment horizontal="center" wrapText="1"/>
    </xf>
    <xf numFmtId="0" fontId="5" fillId="3" borderId="26" xfId="4" applyFont="1" applyFill="1" applyBorder="1" applyAlignment="1">
      <alignment horizontal="center"/>
    </xf>
    <xf numFmtId="0" fontId="3" fillId="3" borderId="3" xfId="4" applyFont="1" applyFill="1" applyBorder="1" applyAlignment="1">
      <alignment vertical="center"/>
    </xf>
    <xf numFmtId="0" fontId="5" fillId="3" borderId="3" xfId="4" applyFont="1" applyFill="1" applyBorder="1" applyAlignment="1">
      <alignment vertical="center"/>
    </xf>
    <xf numFmtId="0" fontId="25" fillId="0" borderId="0" xfId="4" applyFont="1"/>
    <xf numFmtId="0" fontId="25" fillId="0" borderId="4" xfId="4" applyFont="1" applyBorder="1"/>
    <xf numFmtId="0" fontId="26" fillId="0" borderId="3" xfId="4" applyFont="1" applyBorder="1" applyAlignment="1">
      <alignment vertical="center"/>
    </xf>
    <xf numFmtId="0" fontId="26" fillId="3" borderId="3" xfId="4" applyFont="1" applyFill="1" applyBorder="1" applyAlignment="1">
      <alignment vertical="center"/>
    </xf>
    <xf numFmtId="165" fontId="10" fillId="3" borderId="27" xfId="0" applyNumberFormat="1" applyFont="1" applyFill="1" applyBorder="1" applyAlignment="1">
      <alignment horizontal="center"/>
    </xf>
    <xf numFmtId="165" fontId="10" fillId="3" borderId="63" xfId="0" applyNumberFormat="1" applyFont="1" applyFill="1" applyBorder="1"/>
    <xf numFmtId="0" fontId="27" fillId="0" borderId="0" xfId="0" applyFont="1"/>
    <xf numFmtId="0" fontId="1" fillId="0" borderId="0" xfId="5" applyAlignment="1">
      <alignment horizontal="center"/>
    </xf>
    <xf numFmtId="0" fontId="1" fillId="0" borderId="0" xfId="5"/>
    <xf numFmtId="14" fontId="1" fillId="0" borderId="0" xfId="5" applyNumberFormat="1" applyAlignment="1">
      <alignment horizontal="center"/>
    </xf>
    <xf numFmtId="10" fontId="28" fillId="4" borderId="0" xfId="5" applyNumberFormat="1" applyFont="1" applyFill="1"/>
    <xf numFmtId="44" fontId="0" fillId="0" borderId="0" xfId="6" applyFont="1" applyAlignment="1">
      <alignment horizontal="center"/>
    </xf>
    <xf numFmtId="0" fontId="31" fillId="0" borderId="0" xfId="5" applyFont="1" applyAlignment="1">
      <alignment horizontal="center"/>
    </xf>
    <xf numFmtId="0" fontId="31" fillId="0" borderId="70" xfId="5" applyFont="1" applyBorder="1" applyAlignment="1">
      <alignment horizontal="center"/>
    </xf>
    <xf numFmtId="0" fontId="31" fillId="0" borderId="71" xfId="5" applyFont="1" applyBorder="1" applyAlignment="1">
      <alignment horizontal="center"/>
    </xf>
    <xf numFmtId="0" fontId="31" fillId="15" borderId="71" xfId="5" applyFont="1" applyFill="1" applyBorder="1" applyAlignment="1">
      <alignment horizontal="center"/>
    </xf>
    <xf numFmtId="0" fontId="31" fillId="0" borderId="73" xfId="5" applyFont="1" applyBorder="1" applyAlignment="1">
      <alignment horizontal="center"/>
    </xf>
    <xf numFmtId="0" fontId="31" fillId="0" borderId="74" xfId="5" applyFont="1" applyBorder="1" applyAlignment="1">
      <alignment horizontal="center"/>
    </xf>
    <xf numFmtId="0" fontId="31" fillId="0" borderId="74" xfId="5" applyFont="1" applyBorder="1"/>
    <xf numFmtId="0" fontId="31" fillId="0" borderId="75" xfId="5" applyFont="1" applyBorder="1"/>
    <xf numFmtId="0" fontId="31" fillId="16" borderId="76" xfId="5" applyFont="1" applyFill="1" applyBorder="1"/>
    <xf numFmtId="10" fontId="32" fillId="4" borderId="74" xfId="5" applyNumberFormat="1" applyFont="1" applyFill="1" applyBorder="1"/>
    <xf numFmtId="44" fontId="31" fillId="0" borderId="0" xfId="6" applyFont="1" applyAlignment="1">
      <alignment horizontal="center"/>
    </xf>
    <xf numFmtId="0" fontId="1" fillId="0" borderId="70" xfId="5" applyBorder="1" applyAlignment="1">
      <alignment horizontal="center"/>
    </xf>
    <xf numFmtId="0" fontId="1" fillId="0" borderId="71" xfId="5" applyBorder="1" applyAlignment="1">
      <alignment horizontal="center"/>
    </xf>
    <xf numFmtId="171" fontId="0" fillId="0" borderId="71" xfId="6" applyNumberFormat="1" applyFont="1" applyBorder="1" applyAlignment="1">
      <alignment horizontal="center"/>
    </xf>
    <xf numFmtId="0" fontId="1" fillId="15" borderId="71" xfId="5" applyFill="1" applyBorder="1" applyAlignment="1">
      <alignment horizontal="center"/>
    </xf>
    <xf numFmtId="0" fontId="1" fillId="0" borderId="72" xfId="5" applyBorder="1" applyAlignment="1">
      <alignment horizontal="center"/>
    </xf>
    <xf numFmtId="0" fontId="1" fillId="0" borderId="77" xfId="5" applyBorder="1" applyAlignment="1">
      <alignment horizontal="center" vertical="center"/>
    </xf>
    <xf numFmtId="0" fontId="1" fillId="0" borderId="48" xfId="5" applyBorder="1" applyAlignment="1">
      <alignment horizontal="center" vertical="center"/>
    </xf>
    <xf numFmtId="0" fontId="1" fillId="15" borderId="48" xfId="5" applyFill="1" applyBorder="1" applyAlignment="1">
      <alignment horizontal="center" vertical="center"/>
    </xf>
    <xf numFmtId="0" fontId="1" fillId="0" borderId="78" xfId="5" applyBorder="1" applyAlignment="1">
      <alignment horizontal="center" vertical="center"/>
    </xf>
    <xf numFmtId="0" fontId="1" fillId="16" borderId="27" xfId="5" applyFill="1" applyBorder="1" applyAlignment="1">
      <alignment horizontal="center" vertical="center"/>
    </xf>
    <xf numFmtId="0" fontId="1" fillId="0" borderId="0" xfId="5" quotePrefix="1" applyAlignment="1">
      <alignment horizontal="center"/>
    </xf>
    <xf numFmtId="172" fontId="1" fillId="0" borderId="71" xfId="5" applyNumberFormat="1" applyBorder="1" applyAlignment="1">
      <alignment horizontal="center"/>
    </xf>
    <xf numFmtId="0" fontId="1" fillId="15" borderId="71" xfId="5" quotePrefix="1" applyFill="1" applyBorder="1" applyAlignment="1">
      <alignment horizontal="center"/>
    </xf>
    <xf numFmtId="44" fontId="1" fillId="15" borderId="71" xfId="5" applyNumberFormat="1" applyFill="1" applyBorder="1" applyAlignment="1">
      <alignment horizontal="center"/>
    </xf>
    <xf numFmtId="172" fontId="1" fillId="15" borderId="71" xfId="5" applyNumberFormat="1" applyFill="1" applyBorder="1" applyAlignment="1">
      <alignment horizontal="center"/>
    </xf>
    <xf numFmtId="0" fontId="1" fillId="0" borderId="71" xfId="5" quotePrefix="1" applyBorder="1" applyAlignment="1">
      <alignment horizontal="center"/>
    </xf>
    <xf numFmtId="44" fontId="1" fillId="0" borderId="71" xfId="5" applyNumberFormat="1" applyBorder="1" applyAlignment="1">
      <alignment horizontal="center"/>
    </xf>
    <xf numFmtId="172" fontId="1" fillId="0" borderId="72" xfId="5" applyNumberFormat="1" applyBorder="1" applyAlignment="1">
      <alignment horizontal="center"/>
    </xf>
    <xf numFmtId="0" fontId="1" fillId="0" borderId="77" xfId="5" quotePrefix="1" applyBorder="1" applyAlignment="1">
      <alignment horizontal="center"/>
    </xf>
    <xf numFmtId="171" fontId="1" fillId="0" borderId="48" xfId="5" applyNumberFormat="1" applyBorder="1"/>
    <xf numFmtId="0" fontId="1" fillId="15" borderId="48" xfId="5" quotePrefix="1" applyFill="1" applyBorder="1" applyAlignment="1">
      <alignment horizontal="center"/>
    </xf>
    <xf numFmtId="171" fontId="1" fillId="15" borderId="48" xfId="5" applyNumberFormat="1" applyFill="1" applyBorder="1"/>
    <xf numFmtId="0" fontId="1" fillId="0" borderId="48" xfId="5" quotePrefix="1" applyBorder="1" applyAlignment="1">
      <alignment horizontal="center"/>
    </xf>
    <xf numFmtId="44" fontId="1" fillId="0" borderId="78" xfId="5" applyNumberFormat="1" applyBorder="1"/>
    <xf numFmtId="44" fontId="1" fillId="16" borderId="27" xfId="5" applyNumberFormat="1" applyFill="1" applyBorder="1"/>
    <xf numFmtId="171" fontId="1" fillId="0" borderId="48" xfId="5" applyNumberFormat="1" applyBorder="1" applyAlignment="1">
      <alignment horizontal="center"/>
    </xf>
    <xf numFmtId="171" fontId="1" fillId="15" borderId="48" xfId="5" applyNumberFormat="1" applyFill="1" applyBorder="1" applyAlignment="1">
      <alignment horizontal="center"/>
    </xf>
    <xf numFmtId="171" fontId="1" fillId="0" borderId="78" xfId="5" applyNumberFormat="1" applyBorder="1" applyAlignment="1">
      <alignment horizontal="center"/>
    </xf>
    <xf numFmtId="10" fontId="0" fillId="0" borderId="71" xfId="7" applyNumberFormat="1" applyFont="1" applyBorder="1" applyAlignment="1">
      <alignment horizontal="center"/>
    </xf>
    <xf numFmtId="172" fontId="30" fillId="17" borderId="71" xfId="5" applyNumberFormat="1" applyFont="1" applyFill="1" applyBorder="1" applyAlignment="1">
      <alignment horizontal="center"/>
    </xf>
    <xf numFmtId="172" fontId="30" fillId="17" borderId="72" xfId="5" applyNumberFormat="1" applyFont="1" applyFill="1" applyBorder="1" applyAlignment="1">
      <alignment horizontal="center"/>
    </xf>
    <xf numFmtId="0" fontId="1" fillId="17" borderId="48" xfId="5" applyFill="1" applyBorder="1" applyAlignment="1">
      <alignment horizontal="center"/>
    </xf>
    <xf numFmtId="171" fontId="1" fillId="17" borderId="48" xfId="5" applyNumberFormat="1" applyFill="1" applyBorder="1"/>
    <xf numFmtId="44" fontId="1" fillId="17" borderId="78" xfId="5" applyNumberFormat="1" applyFill="1" applyBorder="1"/>
    <xf numFmtId="171" fontId="1" fillId="17" borderId="48" xfId="5" applyNumberFormat="1" applyFill="1" applyBorder="1" applyAlignment="1">
      <alignment horizontal="center"/>
    </xf>
    <xf numFmtId="171" fontId="1" fillId="17" borderId="78" xfId="5" applyNumberFormat="1" applyFill="1" applyBorder="1" applyAlignment="1">
      <alignment horizontal="center"/>
    </xf>
    <xf numFmtId="171" fontId="30" fillId="17" borderId="71" xfId="6" applyNumberFormat="1" applyFont="1" applyFill="1" applyBorder="1" applyAlignment="1">
      <alignment horizontal="center"/>
    </xf>
    <xf numFmtId="10" fontId="0" fillId="0" borderId="0" xfId="7" applyNumberFormat="1" applyFont="1" applyAlignment="1">
      <alignment horizontal="center"/>
    </xf>
    <xf numFmtId="0" fontId="1" fillId="4" borderId="77" xfId="5" quotePrefix="1" applyFill="1" applyBorder="1" applyAlignment="1">
      <alignment horizontal="center"/>
    </xf>
    <xf numFmtId="171" fontId="1" fillId="4" borderId="48" xfId="5" applyNumberFormat="1" applyFill="1" applyBorder="1" applyAlignment="1">
      <alignment horizontal="center"/>
    </xf>
    <xf numFmtId="171" fontId="1" fillId="4" borderId="78" xfId="5" applyNumberFormat="1" applyFill="1" applyBorder="1" applyAlignment="1">
      <alignment horizontal="center"/>
    </xf>
    <xf numFmtId="44" fontId="1" fillId="4" borderId="27" xfId="5" applyNumberFormat="1" applyFill="1" applyBorder="1"/>
    <xf numFmtId="0" fontId="33" fillId="17" borderId="77" xfId="5" quotePrefix="1" applyFont="1" applyFill="1" applyBorder="1" applyAlignment="1">
      <alignment horizontal="center"/>
    </xf>
    <xf numFmtId="171" fontId="33" fillId="17" borderId="48" xfId="5" applyNumberFormat="1" applyFont="1" applyFill="1" applyBorder="1" applyAlignment="1">
      <alignment horizontal="center"/>
    </xf>
    <xf numFmtId="171" fontId="33" fillId="17" borderId="78" xfId="5" applyNumberFormat="1" applyFont="1" applyFill="1" applyBorder="1" applyAlignment="1">
      <alignment horizontal="center"/>
    </xf>
    <xf numFmtId="44" fontId="33" fillId="17" borderId="27" xfId="5" applyNumberFormat="1" applyFont="1" applyFill="1" applyBorder="1"/>
    <xf numFmtId="0" fontId="1" fillId="0" borderId="79" xfId="5" applyBorder="1" applyAlignment="1">
      <alignment horizontal="center"/>
    </xf>
    <xf numFmtId="10" fontId="0" fillId="0" borderId="80" xfId="7" applyNumberFormat="1" applyFont="1" applyBorder="1" applyAlignment="1">
      <alignment horizontal="center"/>
    </xf>
    <xf numFmtId="171" fontId="0" fillId="0" borderId="80" xfId="6" applyNumberFormat="1" applyFont="1" applyBorder="1" applyAlignment="1">
      <alignment horizontal="center"/>
    </xf>
    <xf numFmtId="172" fontId="1" fillId="0" borderId="80" xfId="5" applyNumberFormat="1" applyBorder="1" applyAlignment="1">
      <alignment horizontal="center"/>
    </xf>
    <xf numFmtId="0" fontId="1" fillId="15" borderId="80" xfId="5" quotePrefix="1" applyFill="1" applyBorder="1" applyAlignment="1">
      <alignment horizontal="center"/>
    </xf>
    <xf numFmtId="44" fontId="1" fillId="15" borderId="80" xfId="5" applyNumberFormat="1" applyFill="1" applyBorder="1" applyAlignment="1">
      <alignment horizontal="center"/>
    </xf>
    <xf numFmtId="172" fontId="1" fillId="15" borderId="80" xfId="5" applyNumberFormat="1" applyFill="1" applyBorder="1" applyAlignment="1">
      <alignment horizontal="center"/>
    </xf>
    <xf numFmtId="0" fontId="1" fillId="0" borderId="80" xfId="5" quotePrefix="1" applyBorder="1" applyAlignment="1">
      <alignment horizontal="center"/>
    </xf>
    <xf numFmtId="44" fontId="1" fillId="0" borderId="80" xfId="5" applyNumberFormat="1" applyBorder="1" applyAlignment="1">
      <alignment horizontal="center"/>
    </xf>
    <xf numFmtId="172" fontId="1" fillId="0" borderId="81" xfId="5" applyNumberFormat="1" applyBorder="1" applyAlignment="1">
      <alignment horizontal="center"/>
    </xf>
    <xf numFmtId="0" fontId="1" fillId="0" borderId="82" xfId="5" quotePrefix="1" applyBorder="1" applyAlignment="1">
      <alignment horizontal="center"/>
    </xf>
    <xf numFmtId="171" fontId="1" fillId="0" borderId="83" xfId="5" applyNumberFormat="1" applyBorder="1"/>
    <xf numFmtId="0" fontId="1" fillId="15" borderId="83" xfId="5" quotePrefix="1" applyFill="1" applyBorder="1" applyAlignment="1">
      <alignment horizontal="center"/>
    </xf>
    <xf numFmtId="171" fontId="1" fillId="15" borderId="83" xfId="5" applyNumberFormat="1" applyFill="1" applyBorder="1"/>
    <xf numFmtId="0" fontId="1" fillId="0" borderId="83" xfId="5" quotePrefix="1" applyBorder="1" applyAlignment="1">
      <alignment horizontal="center"/>
    </xf>
    <xf numFmtId="44" fontId="1" fillId="0" borderId="84" xfId="5" applyNumberFormat="1" applyBorder="1"/>
    <xf numFmtId="44" fontId="1" fillId="16" borderId="85" xfId="5" applyNumberFormat="1" applyFill="1" applyBorder="1"/>
    <xf numFmtId="0" fontId="33" fillId="17" borderId="82" xfId="5" quotePrefix="1" applyFont="1" applyFill="1" applyBorder="1" applyAlignment="1">
      <alignment horizontal="center"/>
    </xf>
    <xf numFmtId="171" fontId="33" fillId="17" borderId="83" xfId="5" applyNumberFormat="1" applyFont="1" applyFill="1" applyBorder="1" applyAlignment="1">
      <alignment horizontal="center"/>
    </xf>
    <xf numFmtId="171" fontId="33" fillId="17" borderId="84" xfId="5" applyNumberFormat="1" applyFont="1" applyFill="1" applyBorder="1" applyAlignment="1">
      <alignment horizontal="center"/>
    </xf>
    <xf numFmtId="44" fontId="33" fillId="17" borderId="85" xfId="5" applyNumberFormat="1" applyFont="1" applyFill="1" applyBorder="1"/>
    <xf numFmtId="171" fontId="0" fillId="0" borderId="0" xfId="6" applyNumberFormat="1" applyFont="1" applyAlignment="1">
      <alignment horizontal="center"/>
    </xf>
    <xf numFmtId="172" fontId="1" fillId="0" borderId="0" xfId="5" quotePrefix="1" applyNumberFormat="1" applyAlignment="1">
      <alignment horizontal="center"/>
    </xf>
    <xf numFmtId="44" fontId="1" fillId="0" borderId="0" xfId="5" applyNumberFormat="1"/>
    <xf numFmtId="44" fontId="1" fillId="0" borderId="0" xfId="5" applyNumberFormat="1" applyAlignment="1">
      <alignment horizontal="center"/>
    </xf>
    <xf numFmtId="10" fontId="0" fillId="0" borderId="0" xfId="7" applyNumberFormat="1" applyFont="1"/>
    <xf numFmtId="44" fontId="34" fillId="0" borderId="0" xfId="5" applyNumberFormat="1" applyFont="1" applyAlignment="1">
      <alignment horizontal="center"/>
    </xf>
    <xf numFmtId="10" fontId="29" fillId="4" borderId="0" xfId="7" applyNumberFormat="1" applyFont="1" applyFill="1" applyAlignment="1">
      <alignment horizontal="center"/>
    </xf>
    <xf numFmtId="171" fontId="31" fillId="0" borderId="0" xfId="6" applyNumberFormat="1" applyFont="1" applyAlignment="1">
      <alignment horizontal="center"/>
    </xf>
    <xf numFmtId="0" fontId="31" fillId="0" borderId="0" xfId="5" applyFont="1"/>
    <xf numFmtId="0" fontId="31" fillId="0" borderId="0" xfId="5" applyFont="1" applyAlignment="1">
      <alignment horizontal="right"/>
    </xf>
    <xf numFmtId="10" fontId="31" fillId="0" borderId="0" xfId="5" applyNumberFormat="1" applyFont="1"/>
    <xf numFmtId="10" fontId="31" fillId="0" borderId="0" xfId="5" applyNumberFormat="1" applyFont="1" applyAlignment="1">
      <alignment horizontal="right"/>
    </xf>
    <xf numFmtId="0" fontId="1" fillId="0" borderId="0" xfId="5" applyAlignment="1">
      <alignment horizontal="right"/>
    </xf>
    <xf numFmtId="1" fontId="1" fillId="0" borderId="0" xfId="5" applyNumberFormat="1" applyAlignment="1">
      <alignment horizontal="center"/>
    </xf>
    <xf numFmtId="0" fontId="1" fillId="15" borderId="0" xfId="5" applyFill="1" applyAlignment="1">
      <alignment horizontal="center"/>
    </xf>
    <xf numFmtId="171" fontId="0" fillId="15" borderId="0" xfId="6" applyNumberFormat="1" applyFont="1" applyFill="1" applyAlignment="1">
      <alignment horizontal="center"/>
    </xf>
    <xf numFmtId="171" fontId="30" fillId="17" borderId="0" xfId="6" applyNumberFormat="1" applyFont="1" applyFill="1" applyAlignment="1">
      <alignment horizontal="center"/>
    </xf>
    <xf numFmtId="44" fontId="30" fillId="17" borderId="0" xfId="6" applyFont="1" applyFill="1" applyAlignment="1">
      <alignment horizontal="center"/>
    </xf>
    <xf numFmtId="171" fontId="28" fillId="4" borderId="0" xfId="5" applyNumberFormat="1" applyFont="1" applyFill="1"/>
    <xf numFmtId="171" fontId="1" fillId="0" borderId="0" xfId="5" applyNumberFormat="1"/>
    <xf numFmtId="0" fontId="1" fillId="15" borderId="0" xfId="5" quotePrefix="1" applyFill="1" applyAlignment="1">
      <alignment horizontal="center"/>
    </xf>
    <xf numFmtId="171" fontId="1" fillId="15" borderId="0" xfId="5" applyNumberFormat="1" applyFill="1"/>
    <xf numFmtId="44" fontId="0" fillId="0" borderId="0" xfId="6" applyFont="1"/>
    <xf numFmtId="171" fontId="1" fillId="0" borderId="0" xfId="5" applyNumberFormat="1" applyAlignment="1">
      <alignment horizontal="center"/>
    </xf>
    <xf numFmtId="10" fontId="0" fillId="0" borderId="0" xfId="7" quotePrefix="1" applyNumberFormat="1" applyFont="1" applyAlignment="1">
      <alignment horizontal="center"/>
    </xf>
    <xf numFmtId="44" fontId="34" fillId="0" borderId="0" xfId="5" applyNumberFormat="1" applyFont="1"/>
    <xf numFmtId="10" fontId="1" fillId="0" borderId="0" xfId="5" applyNumberFormat="1" applyAlignment="1">
      <alignment horizontal="center"/>
    </xf>
    <xf numFmtId="10" fontId="29" fillId="4" borderId="0" xfId="7" applyNumberFormat="1" applyFont="1" applyFill="1"/>
    <xf numFmtId="10" fontId="1" fillId="0" borderId="0" xfId="5" applyNumberFormat="1"/>
    <xf numFmtId="10" fontId="0" fillId="0" borderId="0" xfId="0" applyNumberFormat="1"/>
    <xf numFmtId="10" fontId="0" fillId="0" borderId="0" xfId="3" applyNumberFormat="1" applyFont="1"/>
    <xf numFmtId="164" fontId="19" fillId="0" borderId="10" xfId="0" applyNumberFormat="1" applyFont="1" applyBorder="1" applyAlignment="1">
      <alignment horizontal="center"/>
    </xf>
    <xf numFmtId="164" fontId="19" fillId="0" borderId="19" xfId="0" applyNumberFormat="1" applyFont="1" applyBorder="1" applyAlignment="1">
      <alignment horizontal="center"/>
    </xf>
    <xf numFmtId="164" fontId="19" fillId="0" borderId="0" xfId="0" applyNumberFormat="1" applyFont="1"/>
    <xf numFmtId="164" fontId="19" fillId="0" borderId="12" xfId="0" applyNumberFormat="1" applyFont="1" applyBorder="1"/>
    <xf numFmtId="164" fontId="19" fillId="0" borderId="13" xfId="0" applyNumberFormat="1" applyFont="1" applyBorder="1" applyAlignment="1">
      <alignment horizontal="center"/>
    </xf>
    <xf numFmtId="164" fontId="19" fillId="0" borderId="3" xfId="0" applyNumberFormat="1" applyFont="1" applyBorder="1"/>
    <xf numFmtId="164" fontId="19" fillId="0" borderId="20" xfId="0" applyNumberFormat="1" applyFont="1" applyBorder="1"/>
    <xf numFmtId="164" fontId="19" fillId="0" borderId="4" xfId="0" applyNumberFormat="1" applyFont="1" applyBorder="1" applyAlignment="1">
      <alignment horizontal="right"/>
    </xf>
    <xf numFmtId="164" fontId="19" fillId="0" borderId="11" xfId="0" applyNumberFormat="1" applyFont="1" applyBorder="1" applyAlignment="1">
      <alignment horizontal="right"/>
    </xf>
    <xf numFmtId="10" fontId="8" fillId="0" borderId="0" xfId="3" applyNumberFormat="1" applyFont="1"/>
    <xf numFmtId="165" fontId="10" fillId="3" borderId="4" xfId="0" applyNumberFormat="1" applyFont="1" applyFill="1" applyBorder="1" applyAlignment="1">
      <alignment horizontal="center"/>
    </xf>
    <xf numFmtId="165" fontId="10" fillId="3" borderId="4" xfId="0" applyNumberFormat="1" applyFont="1" applyFill="1" applyBorder="1"/>
    <xf numFmtId="165" fontId="9" fillId="3" borderId="4" xfId="0" applyNumberFormat="1" applyFont="1" applyFill="1" applyBorder="1" applyAlignment="1">
      <alignment horizontal="center"/>
    </xf>
    <xf numFmtId="165" fontId="10" fillId="3" borderId="11" xfId="0" applyNumberFormat="1" applyFont="1" applyFill="1" applyBorder="1"/>
    <xf numFmtId="165" fontId="10" fillId="3" borderId="3" xfId="0" applyNumberFormat="1" applyFont="1" applyFill="1" applyBorder="1" applyAlignment="1">
      <alignment horizontal="center"/>
    </xf>
    <xf numFmtId="165" fontId="10" fillId="3" borderId="3" xfId="0" applyNumberFormat="1" applyFont="1" applyFill="1" applyBorder="1"/>
    <xf numFmtId="165" fontId="10" fillId="3" borderId="20" xfId="0" applyNumberFormat="1" applyFont="1" applyFill="1" applyBorder="1"/>
    <xf numFmtId="165" fontId="10" fillId="3" borderId="0" xfId="0" applyNumberFormat="1" applyFont="1" applyFill="1" applyAlignment="1">
      <alignment horizontal="center"/>
    </xf>
    <xf numFmtId="165" fontId="10" fillId="3" borderId="12" xfId="0" applyNumberFormat="1" applyFont="1" applyFill="1" applyBorder="1"/>
    <xf numFmtId="165" fontId="10" fillId="3" borderId="26" xfId="0" applyNumberFormat="1" applyFont="1" applyFill="1" applyBorder="1"/>
    <xf numFmtId="165" fontId="10" fillId="3" borderId="8" xfId="0" applyNumberFormat="1" applyFont="1" applyFill="1" applyBorder="1" applyAlignment="1">
      <alignment horizontal="center"/>
    </xf>
    <xf numFmtId="165" fontId="10" fillId="3" borderId="8" xfId="0" applyNumberFormat="1" applyFont="1" applyFill="1" applyBorder="1"/>
    <xf numFmtId="165" fontId="10" fillId="3" borderId="32" xfId="0" applyNumberFormat="1" applyFont="1" applyFill="1" applyBorder="1" applyAlignment="1">
      <alignment horizontal="center"/>
    </xf>
    <xf numFmtId="165" fontId="10" fillId="3" borderId="32" xfId="0" applyNumberFormat="1" applyFont="1" applyFill="1" applyBorder="1"/>
    <xf numFmtId="165" fontId="10" fillId="3" borderId="61" xfId="0" applyNumberFormat="1" applyFont="1" applyFill="1" applyBorder="1" applyAlignment="1">
      <alignment horizontal="center"/>
    </xf>
    <xf numFmtId="165" fontId="10" fillId="3" borderId="61" xfId="0" applyNumberFormat="1" applyFont="1" applyFill="1" applyBorder="1"/>
    <xf numFmtId="1" fontId="9" fillId="3" borderId="0" xfId="0" applyNumberFormat="1" applyFont="1" applyFill="1" applyAlignment="1">
      <alignment horizontal="right"/>
    </xf>
    <xf numFmtId="1" fontId="9" fillId="3" borderId="0" xfId="0" applyNumberFormat="1" applyFont="1" applyFill="1"/>
    <xf numFmtId="9" fontId="9" fillId="3" borderId="65" xfId="3" applyFont="1" applyFill="1" applyBorder="1"/>
    <xf numFmtId="10" fontId="10" fillId="3" borderId="65" xfId="3" applyNumberFormat="1" applyFont="1" applyFill="1" applyBorder="1"/>
    <xf numFmtId="165" fontId="10" fillId="3" borderId="21" xfId="0" applyNumberFormat="1" applyFont="1" applyFill="1" applyBorder="1"/>
    <xf numFmtId="165" fontId="10" fillId="3" borderId="14" xfId="0" applyNumberFormat="1" applyFont="1" applyFill="1" applyBorder="1"/>
    <xf numFmtId="165" fontId="10" fillId="3" borderId="22" xfId="0" applyNumberFormat="1" applyFont="1" applyFill="1" applyBorder="1"/>
    <xf numFmtId="39" fontId="18" fillId="0" borderId="10" xfId="0" applyNumberFormat="1" applyFont="1" applyBorder="1" applyAlignment="1">
      <alignment horizontal="center"/>
    </xf>
    <xf numFmtId="39" fontId="18" fillId="0" borderId="4" xfId="0" applyNumberFormat="1" applyFont="1" applyBorder="1" applyAlignment="1">
      <alignment horizontal="center"/>
    </xf>
    <xf numFmtId="39" fontId="18" fillId="0" borderId="11" xfId="0" applyNumberFormat="1" applyFont="1" applyBorder="1" applyAlignment="1">
      <alignment horizontal="center"/>
    </xf>
    <xf numFmtId="0" fontId="5" fillId="3" borderId="27" xfId="8" applyFont="1" applyFill="1" applyBorder="1" applyAlignment="1">
      <alignment vertical="center"/>
    </xf>
    <xf numFmtId="0" fontId="3" fillId="3" borderId="3" xfId="8" applyFill="1" applyBorder="1"/>
    <xf numFmtId="0" fontId="3" fillId="3" borderId="0" xfId="8" applyFill="1"/>
    <xf numFmtId="10" fontId="5" fillId="3" borderId="3" xfId="8" applyNumberFormat="1" applyFont="1" applyFill="1" applyBorder="1" applyAlignment="1">
      <alignment horizontal="right" vertical="center"/>
    </xf>
    <xf numFmtId="0" fontId="5" fillId="3" borderId="0" xfId="8" applyFont="1" applyFill="1" applyAlignment="1">
      <alignment vertical="center"/>
    </xf>
    <xf numFmtId="0" fontId="5" fillId="3" borderId="3" xfId="8" applyFont="1" applyFill="1" applyBorder="1" applyAlignment="1">
      <alignment horizontal="right" vertical="center"/>
    </xf>
    <xf numFmtId="0" fontId="5" fillId="3" borderId="3" xfId="8" applyFont="1" applyFill="1" applyBorder="1" applyAlignment="1">
      <alignment horizontal="center"/>
    </xf>
    <xf numFmtId="0" fontId="5" fillId="3" borderId="10" xfId="8" applyFont="1" applyFill="1" applyBorder="1" applyAlignment="1">
      <alignment horizontal="center"/>
    </xf>
    <xf numFmtId="0" fontId="5" fillId="3" borderId="4" xfId="8" applyFont="1" applyFill="1" applyBorder="1" applyAlignment="1">
      <alignment horizontal="center"/>
    </xf>
    <xf numFmtId="0" fontId="5" fillId="3" borderId="11" xfId="8" applyFont="1" applyFill="1" applyBorder="1" applyAlignment="1">
      <alignment horizontal="center"/>
    </xf>
    <xf numFmtId="0" fontId="5" fillId="3" borderId="13" xfId="8" applyFont="1" applyFill="1" applyBorder="1" applyAlignment="1">
      <alignment horizontal="center"/>
    </xf>
    <xf numFmtId="0" fontId="5" fillId="3" borderId="20" xfId="8" applyFont="1" applyFill="1" applyBorder="1" applyAlignment="1">
      <alignment horizontal="center"/>
    </xf>
    <xf numFmtId="0" fontId="3" fillId="3" borderId="23" xfId="8" applyFill="1" applyBorder="1" applyAlignment="1">
      <alignment horizontal="center"/>
    </xf>
    <xf numFmtId="0" fontId="3" fillId="3" borderId="24" xfId="8" applyFill="1" applyBorder="1" applyAlignment="1">
      <alignment horizontal="center"/>
    </xf>
    <xf numFmtId="0" fontId="3" fillId="3" borderId="14" xfId="8" applyFill="1" applyBorder="1" applyAlignment="1">
      <alignment horizontal="center"/>
    </xf>
    <xf numFmtId="0" fontId="3" fillId="3" borderId="16" xfId="8" applyFill="1" applyBorder="1" applyAlignment="1">
      <alignment horizontal="center"/>
    </xf>
    <xf numFmtId="0" fontId="3" fillId="3" borderId="22" xfId="8" applyFill="1" applyBorder="1" applyAlignment="1">
      <alignment horizontal="center"/>
    </xf>
    <xf numFmtId="10" fontId="5" fillId="3" borderId="26" xfId="8" applyNumberFormat="1" applyFont="1" applyFill="1" applyBorder="1" applyAlignment="1">
      <alignment horizontal="right" vertical="center"/>
    </xf>
    <xf numFmtId="0" fontId="5" fillId="3" borderId="4" xfId="8" applyFont="1" applyFill="1" applyBorder="1" applyAlignment="1">
      <alignment vertical="center"/>
    </xf>
    <xf numFmtId="0" fontId="5" fillId="3" borderId="27" xfId="8" applyFont="1" applyFill="1" applyBorder="1" applyAlignment="1">
      <alignment horizontal="right" vertical="center"/>
    </xf>
    <xf numFmtId="0" fontId="10" fillId="3" borderId="0" xfId="8" applyFont="1" applyFill="1"/>
    <xf numFmtId="0" fontId="9" fillId="3" borderId="3" xfId="8" applyFont="1" applyFill="1" applyBorder="1" applyAlignment="1">
      <alignment vertical="center"/>
    </xf>
    <xf numFmtId="0" fontId="9" fillId="3" borderId="3" xfId="8" applyFont="1" applyFill="1" applyBorder="1" applyAlignment="1">
      <alignment horizontal="right" vertical="center"/>
    </xf>
    <xf numFmtId="10" fontId="9" fillId="3" borderId="3" xfId="8" applyNumberFormat="1" applyFont="1" applyFill="1" applyBorder="1" applyAlignment="1">
      <alignment vertical="center"/>
    </xf>
    <xf numFmtId="0" fontId="9" fillId="3" borderId="0" xfId="8" applyFont="1" applyFill="1" applyAlignment="1">
      <alignment vertical="center"/>
    </xf>
    <xf numFmtId="0" fontId="9" fillId="3" borderId="10" xfId="8" applyFont="1" applyFill="1" applyBorder="1" applyAlignment="1">
      <alignment horizontal="center"/>
    </xf>
    <xf numFmtId="0" fontId="9" fillId="3" borderId="4" xfId="8" applyFont="1" applyFill="1" applyBorder="1" applyAlignment="1">
      <alignment horizontal="center"/>
    </xf>
    <xf numFmtId="0" fontId="9" fillId="3" borderId="11" xfId="8" applyFont="1" applyFill="1" applyBorder="1" applyAlignment="1">
      <alignment horizontal="center"/>
    </xf>
    <xf numFmtId="0" fontId="9" fillId="3" borderId="0" xfId="8" applyFont="1" applyFill="1" applyAlignment="1">
      <alignment horizontal="center"/>
    </xf>
    <xf numFmtId="0" fontId="10" fillId="3" borderId="0" xfId="8" applyFont="1" applyFill="1" applyAlignment="1">
      <alignment horizontal="left"/>
    </xf>
    <xf numFmtId="0" fontId="9" fillId="3" borderId="13" xfId="8" applyFont="1" applyFill="1" applyBorder="1" applyAlignment="1">
      <alignment horizontal="center"/>
    </xf>
    <xf numFmtId="0" fontId="9" fillId="3" borderId="3" xfId="8" applyFont="1" applyFill="1" applyBorder="1" applyAlignment="1">
      <alignment horizontal="center"/>
    </xf>
    <xf numFmtId="0" fontId="9" fillId="3" borderId="20" xfId="8" applyFont="1" applyFill="1" applyBorder="1" applyAlignment="1">
      <alignment horizontal="center"/>
    </xf>
    <xf numFmtId="0" fontId="10" fillId="3" borderId="21" xfId="8" applyFont="1" applyFill="1" applyBorder="1" applyAlignment="1">
      <alignment horizontal="center"/>
    </xf>
    <xf numFmtId="0" fontId="10" fillId="3" borderId="34" xfId="8" applyFont="1" applyFill="1" applyBorder="1" applyAlignment="1">
      <alignment horizontal="center"/>
    </xf>
    <xf numFmtId="0" fontId="10" fillId="3" borderId="29" xfId="8" applyFont="1" applyFill="1" applyBorder="1" applyAlignment="1">
      <alignment horizontal="center"/>
    </xf>
    <xf numFmtId="0" fontId="10" fillId="3" borderId="30" xfId="8" applyFont="1" applyFill="1" applyBorder="1" applyAlignment="1">
      <alignment horizontal="center"/>
    </xf>
    <xf numFmtId="0" fontId="10" fillId="3" borderId="0" xfId="8" applyFont="1" applyFill="1" applyAlignment="1">
      <alignment horizontal="center"/>
    </xf>
    <xf numFmtId="0" fontId="10" fillId="3" borderId="14" xfId="8" applyFont="1" applyFill="1" applyBorder="1" applyAlignment="1">
      <alignment horizontal="center"/>
    </xf>
    <xf numFmtId="0" fontId="10" fillId="3" borderId="15" xfId="8" applyFont="1" applyFill="1" applyBorder="1" applyAlignment="1">
      <alignment horizontal="center"/>
    </xf>
    <xf numFmtId="0" fontId="10" fillId="3" borderId="16" xfId="8" applyFont="1" applyFill="1" applyBorder="1" applyAlignment="1">
      <alignment horizontal="center"/>
    </xf>
    <xf numFmtId="0" fontId="10" fillId="3" borderId="25" xfId="8" applyFont="1" applyFill="1" applyBorder="1" applyAlignment="1">
      <alignment horizontal="center"/>
    </xf>
    <xf numFmtId="0" fontId="10" fillId="3" borderId="24" xfId="8" applyFont="1" applyFill="1" applyBorder="1" applyAlignment="1">
      <alignment horizontal="center"/>
    </xf>
    <xf numFmtId="0" fontId="10" fillId="3" borderId="22" xfId="8" applyFont="1" applyFill="1" applyBorder="1" applyAlignment="1">
      <alignment horizontal="center"/>
    </xf>
    <xf numFmtId="0" fontId="10" fillId="3" borderId="17" xfId="8" applyFont="1" applyFill="1" applyBorder="1" applyAlignment="1">
      <alignment horizontal="center"/>
    </xf>
    <xf numFmtId="0" fontId="10" fillId="3" borderId="18" xfId="8" applyFont="1" applyFill="1" applyBorder="1" applyAlignment="1">
      <alignment horizontal="center"/>
    </xf>
    <xf numFmtId="0" fontId="9" fillId="3" borderId="0" xfId="8" applyFont="1" applyFill="1"/>
    <xf numFmtId="0" fontId="10" fillId="3" borderId="34" xfId="8" applyFont="1" applyFill="1" applyBorder="1"/>
    <xf numFmtId="0" fontId="10" fillId="3" borderId="29" xfId="8" applyFont="1" applyFill="1" applyBorder="1"/>
    <xf numFmtId="0" fontId="10" fillId="3" borderId="55" xfId="8" applyFont="1" applyFill="1" applyBorder="1"/>
    <xf numFmtId="0" fontId="9" fillId="3" borderId="12" xfId="8" applyFont="1" applyFill="1" applyBorder="1" applyAlignment="1">
      <alignment horizontal="center"/>
    </xf>
    <xf numFmtId="10" fontId="9" fillId="3" borderId="3" xfId="8" applyNumberFormat="1" applyFont="1" applyFill="1" applyBorder="1"/>
    <xf numFmtId="10" fontId="9" fillId="3" borderId="0" xfId="8" applyNumberFormat="1" applyFont="1" applyFill="1" applyAlignment="1">
      <alignment vertical="center"/>
    </xf>
    <xf numFmtId="0" fontId="10" fillId="3" borderId="15" xfId="8" applyFont="1" applyFill="1" applyBorder="1"/>
    <xf numFmtId="0" fontId="10" fillId="3" borderId="3" xfId="8" applyFont="1" applyFill="1" applyBorder="1"/>
    <xf numFmtId="0" fontId="9" fillId="3" borderId="10" xfId="8" applyFont="1" applyFill="1" applyBorder="1" applyAlignment="1">
      <alignment vertical="center"/>
    </xf>
    <xf numFmtId="0" fontId="9" fillId="3" borderId="4" xfId="8" applyFont="1" applyFill="1" applyBorder="1" applyAlignment="1">
      <alignment vertical="center"/>
    </xf>
    <xf numFmtId="0" fontId="10" fillId="3" borderId="4" xfId="8" applyFont="1" applyFill="1" applyBorder="1"/>
    <xf numFmtId="0" fontId="10" fillId="3" borderId="11" xfId="8" applyFont="1" applyFill="1" applyBorder="1"/>
    <xf numFmtId="0" fontId="10" fillId="3" borderId="30" xfId="8" applyFont="1" applyFill="1" applyBorder="1"/>
    <xf numFmtId="0" fontId="10" fillId="3" borderId="16" xfId="8" applyFont="1" applyFill="1" applyBorder="1"/>
    <xf numFmtId="165" fontId="10" fillId="3" borderId="25" xfId="8" applyNumberFormat="1" applyFont="1" applyFill="1" applyBorder="1" applyAlignment="1">
      <alignment horizontal="center"/>
    </xf>
    <xf numFmtId="0" fontId="10" fillId="3" borderId="57" xfId="8" applyFont="1" applyFill="1" applyBorder="1" applyAlignment="1">
      <alignment horizontal="center"/>
    </xf>
    <xf numFmtId="0" fontId="10" fillId="3" borderId="17" xfId="8" applyFont="1" applyFill="1" applyBorder="1"/>
    <xf numFmtId="0" fontId="10" fillId="3" borderId="18" xfId="8" applyFont="1" applyFill="1" applyBorder="1"/>
    <xf numFmtId="0" fontId="9" fillId="3" borderId="26" xfId="8" applyFont="1" applyFill="1" applyBorder="1" applyAlignment="1">
      <alignment vertical="center"/>
    </xf>
    <xf numFmtId="0" fontId="9" fillId="3" borderId="27" xfId="8" applyFont="1" applyFill="1" applyBorder="1" applyAlignment="1">
      <alignment vertical="center"/>
    </xf>
    <xf numFmtId="0" fontId="9" fillId="3" borderId="27" xfId="8" applyFont="1" applyFill="1" applyBorder="1" applyAlignment="1">
      <alignment horizontal="right" vertical="center"/>
    </xf>
    <xf numFmtId="10" fontId="9" fillId="3" borderId="27" xfId="8" applyNumberFormat="1" applyFont="1" applyFill="1" applyBorder="1"/>
    <xf numFmtId="0" fontId="10" fillId="3" borderId="27" xfId="8" applyFont="1" applyFill="1" applyBorder="1"/>
    <xf numFmtId="0" fontId="10" fillId="3" borderId="28" xfId="8" applyFont="1" applyFill="1" applyBorder="1"/>
    <xf numFmtId="0" fontId="9" fillId="3" borderId="19" xfId="8" applyFont="1" applyFill="1" applyBorder="1" applyAlignment="1">
      <alignment vertical="center"/>
    </xf>
    <xf numFmtId="0" fontId="10" fillId="3" borderId="12" xfId="8" applyFont="1" applyFill="1" applyBorder="1"/>
    <xf numFmtId="9" fontId="10" fillId="3" borderId="0" xfId="3" applyFont="1" applyFill="1"/>
    <xf numFmtId="0" fontId="20" fillId="0" borderId="0" xfId="4" applyFont="1" applyAlignment="1">
      <alignment wrapText="1"/>
    </xf>
    <xf numFmtId="0" fontId="20" fillId="6" borderId="48" xfId="4" applyFont="1" applyFill="1" applyBorder="1" applyAlignment="1">
      <alignment wrapText="1"/>
    </xf>
    <xf numFmtId="0" fontId="5" fillId="3" borderId="3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3" borderId="27" xfId="8" applyFont="1" applyFill="1" applyBorder="1" applyAlignment="1">
      <alignment horizontal="center"/>
    </xf>
    <xf numFmtId="0" fontId="5" fillId="3" borderId="28" xfId="8" applyFont="1" applyFill="1" applyBorder="1" applyAlignment="1">
      <alignment horizontal="center"/>
    </xf>
    <xf numFmtId="0" fontId="5" fillId="3" borderId="3" xfId="8" applyFont="1" applyFill="1" applyBorder="1" applyAlignment="1">
      <alignment horizontal="center"/>
    </xf>
    <xf numFmtId="44" fontId="1" fillId="16" borderId="86" xfId="5" applyNumberFormat="1" applyFill="1" applyBorder="1" applyAlignment="1">
      <alignment horizontal="center"/>
    </xf>
    <xf numFmtId="44" fontId="1" fillId="16" borderId="0" xfId="5" applyNumberFormat="1" applyFill="1" applyAlignment="1">
      <alignment horizontal="center"/>
    </xf>
    <xf numFmtId="0" fontId="1" fillId="0" borderId="67" xfId="5" applyBorder="1" applyAlignment="1">
      <alignment horizontal="center"/>
    </xf>
    <xf numFmtId="0" fontId="1" fillId="0" borderId="68" xfId="5" applyBorder="1" applyAlignment="1">
      <alignment horizontal="center"/>
    </xf>
    <xf numFmtId="0" fontId="1" fillId="0" borderId="69" xfId="5" applyBorder="1" applyAlignment="1">
      <alignment horizontal="center"/>
    </xf>
    <xf numFmtId="0" fontId="31" fillId="0" borderId="71" xfId="5" applyFont="1" applyBorder="1" applyAlignment="1">
      <alignment horizontal="center"/>
    </xf>
    <xf numFmtId="0" fontId="31" fillId="15" borderId="71" xfId="5" applyFont="1" applyFill="1" applyBorder="1" applyAlignment="1">
      <alignment horizontal="center"/>
    </xf>
    <xf numFmtId="0" fontId="31" fillId="0" borderId="72" xfId="5" applyFont="1" applyBorder="1" applyAlignment="1">
      <alignment horizontal="center"/>
    </xf>
    <xf numFmtId="39" fontId="18" fillId="0" borderId="26" xfId="0" applyNumberFormat="1" applyFont="1" applyBorder="1" applyAlignment="1">
      <alignment horizontal="center"/>
    </xf>
    <xf numFmtId="39" fontId="18" fillId="0" borderId="27" xfId="0" applyNumberFormat="1" applyFont="1" applyBorder="1" applyAlignment="1">
      <alignment horizontal="center"/>
    </xf>
    <xf numFmtId="39" fontId="18" fillId="0" borderId="28" xfId="0" applyNumberFormat="1" applyFont="1" applyBorder="1" applyAlignment="1">
      <alignment horizontal="center"/>
    </xf>
  </cellXfs>
  <cellStyles count="9">
    <cellStyle name="Comma" xfId="1" builtinId="3"/>
    <cellStyle name="Currency 2" xfId="6" xr:uid="{1F050FE5-171A-41C2-BFDC-15B237D94A52}"/>
    <cellStyle name="Normal" xfId="0" builtinId="0"/>
    <cellStyle name="Normal 2" xfId="4" xr:uid="{00000000-0005-0000-0000-000002000000}"/>
    <cellStyle name="Normal 3" xfId="5" xr:uid="{E5D398CC-4FF4-430B-837B-12E20167629C}"/>
    <cellStyle name="Normal 4" xfId="8" xr:uid="{17378ACD-5A33-4BDB-B5FD-33CF2266091A}"/>
    <cellStyle name="Normal_Sheet1" xfId="2" xr:uid="{00000000-0005-0000-0000-000003000000}"/>
    <cellStyle name="Percent" xfId="3" builtinId="5"/>
    <cellStyle name="Percent 2" xfId="7" xr:uid="{947DD3F3-FE4C-4A6C-87C3-193BC1F23B9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Finance\Budget%2024-25\PERSONNEL\Police%20Final.xlsx" TargetMode="External"/><Relationship Id="rId1" Type="http://schemas.openxmlformats.org/officeDocument/2006/relationships/externalLinkPath" Target="/Finance/Budget%2024-25/PERSONNEL/Police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Finance\Budget%2024-25\PERSONNEL\Fire%20Final.xlsx" TargetMode="External"/><Relationship Id="rId1" Type="http://schemas.openxmlformats.org/officeDocument/2006/relationships/externalLinkPath" Target="/Finance/Budget%2024-25/PERSONNEL/Fire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LICE"/>
      <sheetName val="Wage Scales"/>
    </sheetNames>
    <sheetDataSet>
      <sheetData sheetId="0">
        <row r="91">
          <cell r="H91">
            <v>3476326.6597371972</v>
          </cell>
          <cell r="L91">
            <v>3659588.8070430709</v>
          </cell>
          <cell r="P91">
            <v>3837966.5491999169</v>
          </cell>
          <cell r="T91">
            <v>4048306.2570392042</v>
          </cell>
          <cell r="X91">
            <v>4240638.8465245487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urs"/>
      <sheetName val="Personnel"/>
      <sheetName val="23.24 Scale"/>
    </sheetNames>
    <sheetDataSet>
      <sheetData sheetId="0"/>
      <sheetData sheetId="1">
        <row r="70">
          <cell r="H70">
            <v>2503567.6974879373</v>
          </cell>
          <cell r="L70">
            <v>2669706.087420098</v>
          </cell>
          <cell r="P70">
            <v>2784886.6907213693</v>
          </cell>
          <cell r="T70">
            <v>2911692.6881238548</v>
          </cell>
          <cell r="X70">
            <v>3037744.548081995</v>
          </cell>
        </row>
        <row r="71">
          <cell r="L71">
            <v>166138.38993216073</v>
          </cell>
          <cell r="P71">
            <v>115180.60330127133</v>
          </cell>
          <cell r="T71">
            <v>126805.99740248546</v>
          </cell>
          <cell r="X71">
            <v>126051.85995814018</v>
          </cell>
        </row>
        <row r="72">
          <cell r="L72">
            <v>6.6360654077324471E-2</v>
          </cell>
          <cell r="P72">
            <v>4.3143551960274945E-2</v>
          </cell>
          <cell r="T72">
            <v>4.5533629007232207E-2</v>
          </cell>
          <cell r="X72">
            <v>4.3291608510842371E-2</v>
          </cell>
        </row>
      </sheetData>
      <sheetData sheetId="2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Verv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Verve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satMod val="300000"/>
              </a:schemeClr>
            </a:gs>
            <a:gs pos="34000">
              <a:schemeClr val="phClr">
                <a:tint val="13500"/>
                <a:satMod val="250000"/>
              </a:schemeClr>
            </a:gs>
            <a:gs pos="100000">
              <a:schemeClr val="phClr">
                <a:tint val="60000"/>
                <a:satMod val="200000"/>
              </a:schemeClr>
            </a:gs>
          </a:gsLst>
          <a:path path="circle">
            <a:fillToRect l="50000" t="155000" r="50000" b="-55000"/>
          </a:path>
        </a:gradFill>
        <a:gradFill rotWithShape="1">
          <a:gsLst>
            <a:gs pos="0">
              <a:schemeClr val="phClr">
                <a:tint val="60000"/>
                <a:satMod val="160000"/>
              </a:schemeClr>
            </a:gs>
            <a:gs pos="46000">
              <a:schemeClr val="phClr">
                <a:tint val="86000"/>
                <a:satMod val="160000"/>
              </a:schemeClr>
            </a:gs>
            <a:gs pos="100000">
              <a:schemeClr val="phClr">
                <a:shade val="40000"/>
                <a:satMod val="160000"/>
              </a:schemeClr>
            </a:gs>
          </a:gsLst>
          <a:path path="circle">
            <a:fillToRect l="50000" t="155000" r="50000" b="-55000"/>
          </a:path>
        </a:gradFill>
      </a:fillStyleLst>
      <a:lnStyleLst>
        <a:ln w="9525" cap="flat" cmpd="sng" algn="ctr">
          <a:solidFill>
            <a:schemeClr val="phClr">
              <a:satMod val="12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147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3600000"/>
            </a:lightRig>
          </a:scene3d>
          <a:sp3d prstMaterial="plastic">
            <a:bevelT w="127000" h="38200" prst="relaxedInset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8000"/>
                <a:satMod val="230000"/>
              </a:schemeClr>
            </a:gs>
            <a:gs pos="60000">
              <a:schemeClr val="phClr">
                <a:shade val="92000"/>
                <a:satMod val="230000"/>
              </a:schemeClr>
            </a:gs>
            <a:gs pos="100000">
              <a:schemeClr val="phClr">
                <a:tint val="85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200"/>
                <a:satMod val="150000"/>
              </a:schemeClr>
              <a:schemeClr val="phClr">
                <a:tint val="90000"/>
                <a:satMod val="150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1"/>
  <sheetViews>
    <sheetView topLeftCell="A301" workbookViewId="0">
      <selection activeCell="D315" sqref="D315"/>
    </sheetView>
  </sheetViews>
  <sheetFormatPr defaultColWidth="9.140625" defaultRowHeight="12.75" x14ac:dyDescent="0.2"/>
  <cols>
    <col min="1" max="1" width="28.7109375" style="3" customWidth="1"/>
    <col min="2" max="4" width="9.140625" style="3"/>
    <col min="5" max="5" width="10.85546875" style="3" customWidth="1"/>
    <col min="6" max="16384" width="9.140625" style="3"/>
  </cols>
  <sheetData>
    <row r="1" spans="1:9" hidden="1" x14ac:dyDescent="0.2">
      <c r="A1" s="1" t="s">
        <v>46</v>
      </c>
      <c r="B1" s="1"/>
      <c r="C1" s="2" t="s">
        <v>0</v>
      </c>
      <c r="D1" s="2"/>
      <c r="E1" s="2"/>
      <c r="F1" s="2"/>
      <c r="G1" s="2"/>
      <c r="H1" s="2"/>
      <c r="I1" s="2"/>
    </row>
    <row r="2" spans="1:9" ht="13.5" hidden="1" thickBot="1" x14ac:dyDescent="0.25">
      <c r="A2" s="4" t="s">
        <v>1</v>
      </c>
      <c r="B2" s="4"/>
      <c r="C2" s="4" t="s">
        <v>2</v>
      </c>
      <c r="D2" s="4"/>
      <c r="E2" s="4" t="s">
        <v>3</v>
      </c>
      <c r="F2" s="4"/>
      <c r="G2" s="4" t="s">
        <v>4</v>
      </c>
      <c r="H2" s="4"/>
      <c r="I2" s="4" t="s">
        <v>5</v>
      </c>
    </row>
    <row r="3" spans="1:9" hidden="1" x14ac:dyDescent="0.2">
      <c r="A3" s="5"/>
      <c r="B3" s="5"/>
      <c r="C3" s="5"/>
      <c r="D3" s="5"/>
      <c r="E3" s="5"/>
      <c r="F3" s="5"/>
      <c r="G3" s="5"/>
      <c r="H3" s="5"/>
      <c r="I3" s="5"/>
    </row>
    <row r="4" spans="1:9" hidden="1" x14ac:dyDescent="0.2">
      <c r="A4" s="6" t="s">
        <v>44</v>
      </c>
      <c r="B4" s="6"/>
      <c r="C4" s="5"/>
      <c r="D4" s="5"/>
      <c r="E4" s="5"/>
      <c r="F4" s="5"/>
      <c r="G4" s="5"/>
      <c r="H4" s="5"/>
      <c r="I4" s="5"/>
    </row>
    <row r="5" spans="1:9" hidden="1" x14ac:dyDescent="0.2">
      <c r="A5" s="5"/>
      <c r="B5" s="5"/>
      <c r="C5" s="5"/>
      <c r="D5" s="5"/>
      <c r="E5" s="5"/>
      <c r="F5" s="5"/>
      <c r="G5" s="5"/>
      <c r="H5" s="5"/>
      <c r="I5" s="5"/>
    </row>
    <row r="6" spans="1:9" hidden="1" x14ac:dyDescent="0.2">
      <c r="A6" s="5"/>
      <c r="B6" s="5"/>
      <c r="C6" s="7"/>
      <c r="D6" s="7"/>
      <c r="E6" s="8"/>
      <c r="F6" s="8"/>
      <c r="G6" s="8"/>
      <c r="H6" s="8"/>
      <c r="I6" s="8"/>
    </row>
    <row r="7" spans="1:9" hidden="1" x14ac:dyDescent="0.2">
      <c r="A7" s="5" t="s">
        <v>6</v>
      </c>
      <c r="B7" s="5"/>
      <c r="C7" s="5">
        <v>218</v>
      </c>
      <c r="D7" s="5"/>
      <c r="E7" s="8">
        <v>56993.620779220779</v>
      </c>
      <c r="F7" s="8"/>
      <c r="G7" s="8">
        <v>72381.898389610389</v>
      </c>
      <c r="H7" s="8"/>
      <c r="I7" s="8">
        <v>87770.176000000007</v>
      </c>
    </row>
    <row r="8" spans="1:9" hidden="1" x14ac:dyDescent="0.2">
      <c r="A8" s="9"/>
      <c r="B8" s="9"/>
      <c r="C8" s="9"/>
      <c r="D8" s="9"/>
      <c r="E8" s="10">
        <v>27.400779220779221</v>
      </c>
      <c r="F8" s="10"/>
      <c r="G8" s="10">
        <v>34.798989610389611</v>
      </c>
      <c r="H8" s="10"/>
      <c r="I8" s="10">
        <v>42.197200000000002</v>
      </c>
    </row>
    <row r="9" spans="1:9" hidden="1" x14ac:dyDescent="0.2">
      <c r="A9" s="5" t="s">
        <v>49</v>
      </c>
      <c r="B9" s="5"/>
      <c r="C9" s="5">
        <v>218</v>
      </c>
      <c r="D9" s="5"/>
      <c r="E9" s="8">
        <v>56993.620779220779</v>
      </c>
      <c r="F9" s="8"/>
      <c r="G9" s="8">
        <v>72381.898389610389</v>
      </c>
      <c r="H9" s="8"/>
      <c r="I9" s="8">
        <v>87770.176000000007</v>
      </c>
    </row>
    <row r="10" spans="1:9" hidden="1" x14ac:dyDescent="0.2">
      <c r="A10" s="9"/>
      <c r="B10" s="9"/>
      <c r="C10" s="9"/>
      <c r="D10" s="9"/>
      <c r="E10" s="10">
        <v>27.400779220779221</v>
      </c>
      <c r="F10" s="10"/>
      <c r="G10" s="10">
        <v>34.798989610389611</v>
      </c>
      <c r="H10" s="10"/>
      <c r="I10" s="10">
        <v>42.197200000000002</v>
      </c>
    </row>
    <row r="11" spans="1:9" hidden="1" x14ac:dyDescent="0.2">
      <c r="A11" s="5" t="s">
        <v>7</v>
      </c>
      <c r="B11" s="5"/>
      <c r="C11" s="5">
        <v>218</v>
      </c>
      <c r="D11" s="5"/>
      <c r="E11" s="8">
        <v>56994</v>
      </c>
      <c r="F11" s="8"/>
      <c r="G11" s="8">
        <v>72382</v>
      </c>
      <c r="H11" s="8"/>
      <c r="I11" s="8">
        <v>87770</v>
      </c>
    </row>
    <row r="12" spans="1:9" hidden="1" x14ac:dyDescent="0.2">
      <c r="A12" s="10"/>
      <c r="B12" s="10"/>
      <c r="C12" s="10"/>
      <c r="D12" s="10"/>
      <c r="E12" s="10">
        <v>27.4008</v>
      </c>
      <c r="F12" s="10"/>
      <c r="G12" s="10">
        <v>34.798999999999999</v>
      </c>
      <c r="H12" s="10"/>
      <c r="I12" s="10">
        <v>42.197200000000002</v>
      </c>
    </row>
    <row r="13" spans="1:9" hidden="1" x14ac:dyDescent="0.2">
      <c r="A13" s="5" t="s">
        <v>8</v>
      </c>
      <c r="B13" s="5"/>
      <c r="C13" s="5">
        <v>218</v>
      </c>
      <c r="D13" s="5"/>
      <c r="E13" s="8">
        <v>56994</v>
      </c>
      <c r="F13" s="8"/>
      <c r="G13" s="8">
        <v>72382</v>
      </c>
      <c r="H13" s="8"/>
      <c r="I13" s="8">
        <v>87770</v>
      </c>
    </row>
    <row r="14" spans="1:9" hidden="1" x14ac:dyDescent="0.2">
      <c r="A14" s="10"/>
      <c r="B14" s="10"/>
      <c r="C14" s="10"/>
      <c r="D14" s="10"/>
      <c r="E14" s="10">
        <v>27.4008</v>
      </c>
      <c r="F14" s="10"/>
      <c r="G14" s="10">
        <v>34.798999999999999</v>
      </c>
      <c r="H14" s="10"/>
      <c r="I14" s="10">
        <v>42.197200000000002</v>
      </c>
    </row>
    <row r="15" spans="1:9" hidden="1" x14ac:dyDescent="0.2">
      <c r="A15" s="5" t="s">
        <v>9</v>
      </c>
      <c r="B15" s="5"/>
      <c r="C15" s="5">
        <v>217</v>
      </c>
      <c r="D15" s="5"/>
      <c r="E15" s="8">
        <v>54301.371428571423</v>
      </c>
      <c r="F15" s="8"/>
      <c r="G15" s="8">
        <v>68962.741714285716</v>
      </c>
      <c r="H15" s="8"/>
      <c r="I15" s="8">
        <v>83624.111999999994</v>
      </c>
    </row>
    <row r="16" spans="1:9" hidden="1" x14ac:dyDescent="0.2">
      <c r="A16" s="10"/>
      <c r="B16" s="10"/>
      <c r="C16" s="10"/>
      <c r="D16" s="10"/>
      <c r="E16" s="10">
        <v>26.10642857142857</v>
      </c>
      <c r="F16" s="10"/>
      <c r="G16" s="10">
        <v>33.155164285714285</v>
      </c>
      <c r="H16" s="10"/>
      <c r="I16" s="10">
        <v>40.203899999999997</v>
      </c>
    </row>
    <row r="17" spans="1:9" hidden="1" x14ac:dyDescent="0.2">
      <c r="A17" s="5" t="s">
        <v>10</v>
      </c>
      <c r="B17" s="5"/>
      <c r="C17" s="5">
        <v>216</v>
      </c>
      <c r="D17" s="5"/>
      <c r="E17" s="8">
        <v>50806.836363636365</v>
      </c>
      <c r="F17" s="8"/>
      <c r="G17" s="8">
        <v>64524.682181818185</v>
      </c>
      <c r="H17" s="8"/>
      <c r="I17" s="8">
        <v>78242.527999999991</v>
      </c>
    </row>
    <row r="18" spans="1:9" hidden="1" x14ac:dyDescent="0.2">
      <c r="A18" s="10"/>
      <c r="B18" s="10"/>
      <c r="C18" s="10"/>
      <c r="D18" s="10"/>
      <c r="E18" s="10">
        <v>24.426363636363636</v>
      </c>
      <c r="F18" s="10"/>
      <c r="G18" s="10">
        <v>31.021481818181819</v>
      </c>
      <c r="H18" s="10"/>
      <c r="I18" s="10">
        <v>37.616599999999998</v>
      </c>
    </row>
    <row r="19" spans="1:9" hidden="1" x14ac:dyDescent="0.2">
      <c r="A19" s="5" t="s">
        <v>12</v>
      </c>
      <c r="B19" s="5"/>
      <c r="C19" s="5">
        <v>216</v>
      </c>
      <c r="D19" s="5"/>
      <c r="E19" s="8">
        <v>50806.836363636365</v>
      </c>
      <c r="F19" s="8"/>
      <c r="G19" s="8">
        <v>64524.682181818185</v>
      </c>
      <c r="H19" s="8"/>
      <c r="I19" s="8">
        <v>78242.527999999991</v>
      </c>
    </row>
    <row r="20" spans="1:9" hidden="1" x14ac:dyDescent="0.2">
      <c r="A20" s="10"/>
      <c r="B20" s="10"/>
      <c r="C20" s="10"/>
      <c r="D20" s="10"/>
      <c r="E20" s="10">
        <v>24.426363636363636</v>
      </c>
      <c r="F20" s="10"/>
      <c r="G20" s="10">
        <v>31.021481818181819</v>
      </c>
      <c r="H20" s="10"/>
      <c r="I20" s="10">
        <v>37.616599999999998</v>
      </c>
    </row>
    <row r="21" spans="1:9" hidden="1" x14ac:dyDescent="0.2">
      <c r="A21" s="5" t="s">
        <v>11</v>
      </c>
      <c r="B21" s="5"/>
      <c r="C21" s="5">
        <v>215</v>
      </c>
      <c r="D21" s="5"/>
      <c r="E21" s="8">
        <v>46642.784415584414</v>
      </c>
      <c r="F21" s="8"/>
      <c r="G21" s="8">
        <v>59236.336207792207</v>
      </c>
      <c r="H21" s="8"/>
      <c r="I21" s="8">
        <v>71829.888000000006</v>
      </c>
    </row>
    <row r="22" spans="1:9" hidden="1" x14ac:dyDescent="0.2">
      <c r="A22" s="10"/>
      <c r="B22" s="10"/>
      <c r="C22" s="10"/>
      <c r="D22" s="10"/>
      <c r="E22" s="10">
        <v>22.424415584415584</v>
      </c>
      <c r="F22" s="10"/>
      <c r="G22" s="10">
        <v>28.479007792207792</v>
      </c>
      <c r="H22" s="10"/>
      <c r="I22" s="10">
        <v>34.5336</v>
      </c>
    </row>
    <row r="23" spans="1:9" hidden="1" x14ac:dyDescent="0.2">
      <c r="A23" s="5" t="s">
        <v>13</v>
      </c>
      <c r="B23" s="5"/>
      <c r="C23" s="5">
        <v>215</v>
      </c>
      <c r="D23" s="5"/>
      <c r="E23" s="8">
        <v>46642.784415584414</v>
      </c>
      <c r="F23" s="8"/>
      <c r="G23" s="8">
        <v>59236.336207792207</v>
      </c>
      <c r="H23" s="8"/>
      <c r="I23" s="8">
        <v>71829.888000000006</v>
      </c>
    </row>
    <row r="24" spans="1:9" hidden="1" x14ac:dyDescent="0.2">
      <c r="A24" s="10"/>
      <c r="B24" s="10"/>
      <c r="C24" s="10"/>
      <c r="D24" s="10"/>
      <c r="E24" s="10">
        <v>22.424415584415584</v>
      </c>
      <c r="F24" s="10"/>
      <c r="G24" s="10">
        <v>28.479007792207792</v>
      </c>
      <c r="H24" s="10"/>
      <c r="I24" s="10">
        <v>34.5336</v>
      </c>
    </row>
    <row r="25" spans="1:9" hidden="1" x14ac:dyDescent="0.2">
      <c r="A25" s="5" t="s">
        <v>14</v>
      </c>
      <c r="B25" s="5"/>
      <c r="C25" s="5">
        <v>214</v>
      </c>
      <c r="D25" s="5"/>
      <c r="E25" s="8">
        <v>44007.397402597402</v>
      </c>
      <c r="F25" s="8"/>
      <c r="G25" s="8">
        <v>55889.394701298705</v>
      </c>
      <c r="H25" s="8"/>
      <c r="I25" s="8">
        <v>67771.391999999993</v>
      </c>
    </row>
    <row r="26" spans="1:9" hidden="1" x14ac:dyDescent="0.2">
      <c r="A26" s="10"/>
      <c r="B26" s="10"/>
      <c r="C26" s="10"/>
      <c r="D26" s="10"/>
      <c r="E26" s="10">
        <v>21.157402597402598</v>
      </c>
      <c r="F26" s="10"/>
      <c r="G26" s="10">
        <v>26.869901298701301</v>
      </c>
      <c r="H26" s="10"/>
      <c r="I26" s="10">
        <v>32.5824</v>
      </c>
    </row>
    <row r="27" spans="1:9" hidden="1" x14ac:dyDescent="0.2">
      <c r="A27" s="10" t="s">
        <v>15</v>
      </c>
      <c r="B27" s="10"/>
      <c r="C27" s="5">
        <v>214</v>
      </c>
      <c r="D27" s="5"/>
      <c r="E27" s="8">
        <v>44007.397402597402</v>
      </c>
      <c r="F27" s="8"/>
      <c r="G27" s="8">
        <v>55889.394701298705</v>
      </c>
      <c r="H27" s="8"/>
      <c r="I27" s="8">
        <v>67771.391999999993</v>
      </c>
    </row>
    <row r="28" spans="1:9" hidden="1" x14ac:dyDescent="0.2">
      <c r="A28" s="10"/>
      <c r="B28" s="10"/>
      <c r="C28" s="10"/>
      <c r="D28" s="10"/>
      <c r="E28" s="10">
        <v>21.157402597402598</v>
      </c>
      <c r="F28" s="10"/>
      <c r="G28" s="10">
        <v>26.869901298701301</v>
      </c>
      <c r="H28" s="10"/>
      <c r="I28" s="10">
        <v>32.5824</v>
      </c>
    </row>
    <row r="29" spans="1:9" hidden="1" x14ac:dyDescent="0.2">
      <c r="A29" s="10" t="s">
        <v>16</v>
      </c>
      <c r="B29" s="10"/>
      <c r="C29" s="5">
        <v>214</v>
      </c>
      <c r="D29" s="5"/>
      <c r="E29" s="8">
        <v>44007.397402597402</v>
      </c>
      <c r="F29" s="8"/>
      <c r="G29" s="8">
        <v>55889.394701298705</v>
      </c>
      <c r="H29" s="8"/>
      <c r="I29" s="8">
        <v>67771.391999999993</v>
      </c>
    </row>
    <row r="30" spans="1:9" hidden="1" x14ac:dyDescent="0.2">
      <c r="A30" s="10"/>
      <c r="B30" s="10"/>
      <c r="C30" s="10"/>
      <c r="D30" s="10"/>
      <c r="E30" s="10">
        <v>21.157402597402598</v>
      </c>
      <c r="F30" s="10"/>
      <c r="G30" s="10">
        <v>26.869901298701301</v>
      </c>
      <c r="H30" s="10"/>
      <c r="I30" s="10">
        <v>32.5824</v>
      </c>
    </row>
    <row r="31" spans="1:9" hidden="1" x14ac:dyDescent="0.2">
      <c r="A31" s="5" t="s">
        <v>38</v>
      </c>
      <c r="B31" s="5"/>
      <c r="C31" s="5">
        <v>214</v>
      </c>
      <c r="D31" s="5"/>
      <c r="E31" s="8">
        <v>44007.397402597402</v>
      </c>
      <c r="F31" s="8"/>
      <c r="G31" s="8">
        <v>55889.394701298705</v>
      </c>
      <c r="H31" s="8"/>
      <c r="I31" s="8">
        <v>67771.391999999993</v>
      </c>
    </row>
    <row r="32" spans="1:9" hidden="1" x14ac:dyDescent="0.2">
      <c r="A32" s="10"/>
      <c r="B32" s="10"/>
      <c r="C32" s="10"/>
      <c r="D32" s="10"/>
      <c r="E32" s="10">
        <v>21.157402597402598</v>
      </c>
      <c r="F32" s="10"/>
      <c r="G32" s="10">
        <v>26.869901298701301</v>
      </c>
      <c r="H32" s="10"/>
      <c r="I32" s="10">
        <v>32.5824</v>
      </c>
    </row>
    <row r="33" spans="1:9" hidden="1" x14ac:dyDescent="0.2">
      <c r="A33" s="5" t="s">
        <v>17</v>
      </c>
      <c r="B33" s="5"/>
      <c r="C33" s="5">
        <v>213</v>
      </c>
      <c r="D33" s="5"/>
      <c r="E33" s="8">
        <v>40866.867532467535</v>
      </c>
      <c r="F33" s="8"/>
      <c r="G33" s="8">
        <v>51900.921766233769</v>
      </c>
      <c r="H33" s="8"/>
      <c r="I33" s="8">
        <v>62934.976000000002</v>
      </c>
    </row>
    <row r="34" spans="1:9" hidden="1" x14ac:dyDescent="0.2">
      <c r="A34" s="10"/>
      <c r="B34" s="10"/>
      <c r="C34" s="10"/>
      <c r="D34" s="10"/>
      <c r="E34" s="10">
        <v>19.647532467532468</v>
      </c>
      <c r="F34" s="10"/>
      <c r="G34" s="10">
        <v>24.952366233766234</v>
      </c>
      <c r="H34" s="10"/>
      <c r="I34" s="10">
        <v>30.257200000000001</v>
      </c>
    </row>
    <row r="35" spans="1:9" hidden="1" x14ac:dyDescent="0.2">
      <c r="A35" s="10" t="s">
        <v>50</v>
      </c>
      <c r="B35" s="10"/>
      <c r="C35" s="5">
        <v>213</v>
      </c>
      <c r="D35" s="5"/>
      <c r="E35" s="8">
        <v>40866.867532467535</v>
      </c>
      <c r="F35" s="8"/>
      <c r="G35" s="8">
        <v>51900.921766233769</v>
      </c>
      <c r="H35" s="8"/>
      <c r="I35" s="8">
        <v>62934.976000000002</v>
      </c>
    </row>
    <row r="36" spans="1:9" hidden="1" x14ac:dyDescent="0.2">
      <c r="A36" s="10"/>
      <c r="B36" s="10"/>
      <c r="C36" s="10"/>
      <c r="D36" s="10"/>
      <c r="E36" s="10">
        <v>19.647532467532468</v>
      </c>
      <c r="F36" s="10"/>
      <c r="G36" s="10">
        <v>24.952366233766234</v>
      </c>
      <c r="H36" s="10"/>
      <c r="I36" s="10">
        <v>30.257200000000001</v>
      </c>
    </row>
    <row r="37" spans="1:9" hidden="1" x14ac:dyDescent="0.2">
      <c r="A37" s="10" t="s">
        <v>43</v>
      </c>
      <c r="B37" s="10"/>
      <c r="C37" s="11">
        <v>212</v>
      </c>
      <c r="D37" s="11"/>
      <c r="E37" s="8">
        <v>37619.096103896103</v>
      </c>
      <c r="F37" s="8"/>
      <c r="G37" s="8">
        <v>47776.252051948053</v>
      </c>
      <c r="H37" s="8"/>
      <c r="I37" s="8">
        <v>57933.407999999996</v>
      </c>
    </row>
    <row r="38" spans="1:9" hidden="1" x14ac:dyDescent="0.2">
      <c r="A38" s="10"/>
      <c r="B38" s="10"/>
      <c r="C38" s="10"/>
      <c r="D38" s="10"/>
      <c r="E38" s="10">
        <v>18.086103896103896</v>
      </c>
      <c r="F38" s="10"/>
      <c r="G38" s="10">
        <v>22.969351948051948</v>
      </c>
      <c r="H38" s="10"/>
      <c r="I38" s="10">
        <v>27.852599999999999</v>
      </c>
    </row>
    <row r="39" spans="1:9" hidden="1" x14ac:dyDescent="0.2">
      <c r="A39" s="12" t="s">
        <v>18</v>
      </c>
      <c r="B39" s="12"/>
      <c r="C39" s="11">
        <v>212</v>
      </c>
      <c r="D39" s="11"/>
      <c r="E39" s="8">
        <v>37619.096103896103</v>
      </c>
      <c r="F39" s="8"/>
      <c r="G39" s="8">
        <v>47776.252051948053</v>
      </c>
      <c r="H39" s="8"/>
      <c r="I39" s="8">
        <v>57933.407999999996</v>
      </c>
    </row>
    <row r="40" spans="1:9" hidden="1" x14ac:dyDescent="0.2">
      <c r="A40" s="10"/>
      <c r="B40" s="10"/>
      <c r="C40" s="10"/>
      <c r="D40" s="10"/>
      <c r="E40" s="10">
        <v>18.086103896103896</v>
      </c>
      <c r="F40" s="10"/>
      <c r="G40" s="10">
        <v>22.969351948051948</v>
      </c>
      <c r="H40" s="10"/>
      <c r="I40" s="10">
        <v>27.852599999999999</v>
      </c>
    </row>
    <row r="41" spans="1:9" hidden="1" x14ac:dyDescent="0.2">
      <c r="A41" s="5" t="s">
        <v>45</v>
      </c>
      <c r="B41" s="5"/>
      <c r="C41" s="11">
        <v>212</v>
      </c>
      <c r="D41" s="11"/>
      <c r="E41" s="8">
        <v>37619.096103896103</v>
      </c>
      <c r="F41" s="8"/>
      <c r="G41" s="8">
        <v>47776.252051948053</v>
      </c>
      <c r="H41" s="8"/>
      <c r="I41" s="8">
        <v>57933.407999999996</v>
      </c>
    </row>
    <row r="42" spans="1:9" hidden="1" x14ac:dyDescent="0.2">
      <c r="A42" s="10"/>
      <c r="B42" s="10"/>
      <c r="C42" s="10"/>
      <c r="D42" s="10"/>
      <c r="E42" s="10">
        <v>18.086103896103896</v>
      </c>
      <c r="F42" s="10"/>
      <c r="G42" s="10">
        <v>22.969351948051948</v>
      </c>
      <c r="H42" s="10"/>
      <c r="I42" s="10">
        <v>27.852599999999999</v>
      </c>
    </row>
    <row r="43" spans="1:9" hidden="1" x14ac:dyDescent="0.2">
      <c r="A43" s="10" t="s">
        <v>32</v>
      </c>
      <c r="B43" s="10"/>
      <c r="C43" s="5">
        <v>212</v>
      </c>
      <c r="D43" s="5"/>
      <c r="E43" s="8">
        <v>37619.096103896103</v>
      </c>
      <c r="F43" s="8"/>
      <c r="G43" s="8">
        <v>47776.252051948053</v>
      </c>
      <c r="H43" s="8"/>
      <c r="I43" s="8">
        <v>57933.407999999996</v>
      </c>
    </row>
    <row r="44" spans="1:9" hidden="1" x14ac:dyDescent="0.2">
      <c r="A44" s="10"/>
      <c r="B44" s="10"/>
      <c r="C44" s="10"/>
      <c r="D44" s="10"/>
      <c r="E44" s="10">
        <v>18.086103896103896</v>
      </c>
      <c r="F44" s="10"/>
      <c r="G44" s="10">
        <v>22.969351948051948</v>
      </c>
      <c r="H44" s="10"/>
      <c r="I44" s="10">
        <v>27.852599999999999</v>
      </c>
    </row>
    <row r="45" spans="1:9" hidden="1" x14ac:dyDescent="0.2">
      <c r="A45" s="10" t="s">
        <v>47</v>
      </c>
      <c r="B45" s="10"/>
      <c r="C45" s="5">
        <v>212</v>
      </c>
      <c r="D45" s="5"/>
      <c r="E45" s="8">
        <v>37619.096103896103</v>
      </c>
      <c r="F45" s="8"/>
      <c r="G45" s="8">
        <v>47776.252051948053</v>
      </c>
      <c r="H45" s="8"/>
      <c r="I45" s="8">
        <v>57933.407999999996</v>
      </c>
    </row>
    <row r="46" spans="1:9" hidden="1" x14ac:dyDescent="0.2">
      <c r="A46" s="10"/>
      <c r="B46" s="10"/>
      <c r="C46" s="10"/>
      <c r="D46" s="10"/>
      <c r="E46" s="10">
        <v>18.086103896103896</v>
      </c>
      <c r="F46" s="10"/>
      <c r="G46" s="10">
        <v>22.969351948051948</v>
      </c>
      <c r="H46" s="10"/>
      <c r="I46" s="10">
        <v>27.852599999999999</v>
      </c>
    </row>
    <row r="47" spans="1:9" hidden="1" x14ac:dyDescent="0.2">
      <c r="A47" s="5" t="s">
        <v>20</v>
      </c>
      <c r="B47" s="5"/>
      <c r="C47" s="5">
        <v>212</v>
      </c>
      <c r="D47" s="5"/>
      <c r="E47" s="8">
        <v>37619.096103896103</v>
      </c>
      <c r="F47" s="8"/>
      <c r="G47" s="8">
        <v>47776.252051948053</v>
      </c>
      <c r="H47" s="8"/>
      <c r="I47" s="8">
        <v>57933.407999999996</v>
      </c>
    </row>
    <row r="48" spans="1:9" hidden="1" x14ac:dyDescent="0.2">
      <c r="A48" s="10"/>
      <c r="B48" s="10"/>
      <c r="C48" s="10"/>
      <c r="D48" s="10"/>
      <c r="E48" s="10">
        <v>18.086103896103896</v>
      </c>
      <c r="F48" s="10"/>
      <c r="G48" s="10">
        <v>22.969351948051948</v>
      </c>
      <c r="H48" s="10"/>
      <c r="I48" s="10">
        <v>27.852599999999999</v>
      </c>
    </row>
    <row r="49" spans="1:9" hidden="1" x14ac:dyDescent="0.2">
      <c r="A49" s="5" t="s">
        <v>19</v>
      </c>
      <c r="B49" s="5"/>
      <c r="C49" s="5">
        <v>212</v>
      </c>
      <c r="D49" s="5"/>
      <c r="E49" s="8">
        <v>37619.096103896103</v>
      </c>
      <c r="F49" s="8"/>
      <c r="G49" s="8">
        <v>47776.252051948053</v>
      </c>
      <c r="H49" s="8"/>
      <c r="I49" s="8">
        <v>57933.407999999996</v>
      </c>
    </row>
    <row r="50" spans="1:9" hidden="1" x14ac:dyDescent="0.2">
      <c r="A50" s="10"/>
      <c r="B50" s="10"/>
      <c r="C50" s="10"/>
      <c r="D50" s="10"/>
      <c r="E50" s="10">
        <v>18.086103896103896</v>
      </c>
      <c r="F50" s="10"/>
      <c r="G50" s="10">
        <v>22.969351948051948</v>
      </c>
      <c r="H50" s="10"/>
      <c r="I50" s="10">
        <v>27.852599999999999</v>
      </c>
    </row>
    <row r="51" spans="1:9" hidden="1" x14ac:dyDescent="0.2">
      <c r="A51" s="13" t="s">
        <v>51</v>
      </c>
      <c r="B51" s="13"/>
      <c r="C51" s="5">
        <v>212</v>
      </c>
      <c r="D51" s="5"/>
      <c r="E51" s="8">
        <v>37619.096103896103</v>
      </c>
      <c r="F51" s="8"/>
      <c r="G51" s="8">
        <v>47776.252051948053</v>
      </c>
      <c r="H51" s="8"/>
      <c r="I51" s="8">
        <v>57933.407999999996</v>
      </c>
    </row>
    <row r="52" spans="1:9" hidden="1" x14ac:dyDescent="0.2">
      <c r="A52" s="10"/>
      <c r="B52" s="10"/>
      <c r="C52" s="10"/>
      <c r="D52" s="10"/>
      <c r="E52" s="10">
        <v>18.086103896103896</v>
      </c>
      <c r="F52" s="10"/>
      <c r="G52" s="10">
        <v>22.969351948051948</v>
      </c>
      <c r="H52" s="10"/>
      <c r="I52" s="10">
        <v>27.852599999999999</v>
      </c>
    </row>
    <row r="53" spans="1:9" hidden="1" x14ac:dyDescent="0.2">
      <c r="A53" s="5" t="s">
        <v>37</v>
      </c>
      <c r="B53" s="5"/>
      <c r="C53" s="5">
        <v>211</v>
      </c>
      <c r="D53" s="5"/>
      <c r="E53" s="8">
        <v>34577.028571428571</v>
      </c>
      <c r="F53" s="8"/>
      <c r="G53" s="8">
        <v>43912.826285714284</v>
      </c>
      <c r="H53" s="8"/>
      <c r="I53" s="8">
        <v>53248.624000000003</v>
      </c>
    </row>
    <row r="54" spans="1:9" hidden="1" x14ac:dyDescent="0.2">
      <c r="A54" s="10"/>
      <c r="B54" s="10"/>
      <c r="C54" s="10"/>
      <c r="D54" s="10"/>
      <c r="E54" s="10">
        <v>16.623571428571427</v>
      </c>
      <c r="F54" s="10"/>
      <c r="G54" s="10">
        <v>21.111935714285714</v>
      </c>
      <c r="H54" s="10"/>
      <c r="I54" s="10">
        <v>25.600300000000001</v>
      </c>
    </row>
    <row r="55" spans="1:9" hidden="1" x14ac:dyDescent="0.2">
      <c r="A55" s="10" t="s">
        <v>53</v>
      </c>
      <c r="B55" s="10"/>
      <c r="C55" s="5">
        <v>211</v>
      </c>
      <c r="D55" s="5"/>
      <c r="E55" s="8">
        <v>34577.028571428571</v>
      </c>
      <c r="F55" s="8"/>
      <c r="G55" s="8">
        <v>43912.826285714284</v>
      </c>
      <c r="H55" s="8"/>
      <c r="I55" s="8">
        <v>53248.624000000003</v>
      </c>
    </row>
    <row r="56" spans="1:9" hidden="1" x14ac:dyDescent="0.2">
      <c r="A56" s="10"/>
      <c r="B56" s="10"/>
      <c r="C56" s="10"/>
      <c r="D56" s="10"/>
      <c r="E56" s="10">
        <v>16.623571428571427</v>
      </c>
      <c r="F56" s="10"/>
      <c r="G56" s="10">
        <v>21.111935714285714</v>
      </c>
      <c r="H56" s="10"/>
      <c r="I56" s="10">
        <v>25.600300000000001</v>
      </c>
    </row>
    <row r="57" spans="1:9" hidden="1" x14ac:dyDescent="0.2">
      <c r="A57" s="5" t="s">
        <v>21</v>
      </c>
      <c r="B57" s="5"/>
      <c r="C57" s="5">
        <v>211</v>
      </c>
      <c r="D57" s="5"/>
      <c r="E57" s="8">
        <v>34577.028571428571</v>
      </c>
      <c r="F57" s="8"/>
      <c r="G57" s="8">
        <v>43912.826285714284</v>
      </c>
      <c r="H57" s="8"/>
      <c r="I57" s="8">
        <v>53248.624000000003</v>
      </c>
    </row>
    <row r="58" spans="1:9" hidden="1" x14ac:dyDescent="0.2">
      <c r="A58" s="10"/>
      <c r="B58" s="10"/>
      <c r="C58" s="10"/>
      <c r="D58" s="10"/>
      <c r="E58" s="10">
        <v>16.623571428571427</v>
      </c>
      <c r="F58" s="10"/>
      <c r="G58" s="10">
        <v>21.111935714285714</v>
      </c>
      <c r="H58" s="10"/>
      <c r="I58" s="10">
        <v>25.600300000000001</v>
      </c>
    </row>
    <row r="59" spans="1:9" hidden="1" x14ac:dyDescent="0.2">
      <c r="A59" s="5" t="s">
        <v>22</v>
      </c>
      <c r="B59" s="5"/>
      <c r="C59" s="5">
        <v>210</v>
      </c>
      <c r="D59" s="5"/>
      <c r="E59" s="8">
        <v>32751.761038961038</v>
      </c>
      <c r="F59" s="8"/>
      <c r="G59" s="8">
        <v>41594.736519480517</v>
      </c>
      <c r="H59" s="8"/>
      <c r="I59" s="8">
        <v>50437.712</v>
      </c>
    </row>
    <row r="60" spans="1:9" hidden="1" x14ac:dyDescent="0.2">
      <c r="A60" s="10"/>
      <c r="B60" s="10"/>
      <c r="C60" s="10"/>
      <c r="D60" s="10"/>
      <c r="E60" s="10">
        <v>15.746038961038961</v>
      </c>
      <c r="F60" s="10"/>
      <c r="G60" s="10">
        <v>19.997469480519481</v>
      </c>
      <c r="H60" s="10"/>
      <c r="I60" s="10">
        <v>24.248899999999999</v>
      </c>
    </row>
    <row r="61" spans="1:9" hidden="1" x14ac:dyDescent="0.2">
      <c r="A61" s="10"/>
      <c r="B61" s="10"/>
      <c r="C61" s="10"/>
      <c r="D61" s="10"/>
      <c r="E61" s="10"/>
      <c r="F61" s="10"/>
      <c r="G61" s="10"/>
      <c r="H61" s="10"/>
      <c r="I61" s="10"/>
    </row>
    <row r="62" spans="1:9" hidden="1" x14ac:dyDescent="0.2">
      <c r="A62" s="14" t="s">
        <v>23</v>
      </c>
      <c r="B62" s="14"/>
      <c r="C62" s="5"/>
      <c r="D62" s="5"/>
      <c r="E62" s="8"/>
      <c r="F62" s="8"/>
      <c r="G62" s="8"/>
      <c r="H62" s="8"/>
      <c r="I62" s="8"/>
    </row>
    <row r="63" spans="1:9" hidden="1" x14ac:dyDescent="0.2">
      <c r="A63" s="9" t="s">
        <v>48</v>
      </c>
      <c r="B63" s="9"/>
      <c r="C63" s="5">
        <v>119</v>
      </c>
      <c r="D63" s="5"/>
      <c r="E63" s="8">
        <v>40902.160000000003</v>
      </c>
      <c r="F63" s="8"/>
      <c r="G63" s="8">
        <v>49082.592000000004</v>
      </c>
      <c r="H63" s="8"/>
      <c r="I63" s="8">
        <v>57263.023999999998</v>
      </c>
    </row>
    <row r="64" spans="1:9" hidden="1" x14ac:dyDescent="0.2">
      <c r="A64" s="9"/>
      <c r="B64" s="9"/>
      <c r="C64" s="9"/>
      <c r="D64" s="9"/>
      <c r="E64" s="10">
        <v>19.6645</v>
      </c>
      <c r="F64" s="10"/>
      <c r="G64" s="10">
        <v>23.5974</v>
      </c>
      <c r="H64" s="10"/>
      <c r="I64" s="10">
        <v>27.5303</v>
      </c>
    </row>
    <row r="65" spans="1:9" hidden="1" x14ac:dyDescent="0.2">
      <c r="A65" s="9" t="s">
        <v>36</v>
      </c>
      <c r="B65" s="9"/>
      <c r="C65" s="5">
        <v>118</v>
      </c>
      <c r="D65" s="5"/>
      <c r="E65" s="8">
        <v>39457.748571428572</v>
      </c>
      <c r="F65" s="8"/>
      <c r="G65" s="8">
        <v>47349.298285714285</v>
      </c>
      <c r="H65" s="8"/>
      <c r="I65" s="8">
        <v>55240.847999999998</v>
      </c>
    </row>
    <row r="66" spans="1:9" hidden="1" x14ac:dyDescent="0.2">
      <c r="A66" s="9"/>
      <c r="B66" s="9"/>
      <c r="C66" s="9"/>
      <c r="D66" s="9"/>
      <c r="E66" s="10">
        <v>18.97007142857143</v>
      </c>
      <c r="F66" s="10"/>
      <c r="G66" s="10">
        <v>22.764085714285713</v>
      </c>
      <c r="H66" s="10"/>
      <c r="I66" s="10">
        <v>26.5581</v>
      </c>
    </row>
    <row r="67" spans="1:9" hidden="1" x14ac:dyDescent="0.2">
      <c r="A67" s="5" t="s">
        <v>24</v>
      </c>
      <c r="B67" s="5"/>
      <c r="C67" s="5">
        <v>118</v>
      </c>
      <c r="D67" s="5"/>
      <c r="E67" s="8">
        <v>39457.748571428572</v>
      </c>
      <c r="F67" s="8"/>
      <c r="G67" s="8">
        <v>47349.298285714285</v>
      </c>
      <c r="H67" s="8"/>
      <c r="I67" s="8">
        <v>55240.847999999998</v>
      </c>
    </row>
    <row r="68" spans="1:9" hidden="1" x14ac:dyDescent="0.2">
      <c r="A68" s="9"/>
      <c r="B68" s="9"/>
      <c r="C68" s="9"/>
      <c r="D68" s="9"/>
      <c r="E68" s="10">
        <v>18.97007142857143</v>
      </c>
      <c r="F68" s="10"/>
      <c r="G68" s="10">
        <v>22.764085714285713</v>
      </c>
      <c r="H68" s="10"/>
      <c r="I68" s="10">
        <v>26.5581</v>
      </c>
    </row>
    <row r="69" spans="1:9" hidden="1" x14ac:dyDescent="0.2">
      <c r="A69" s="5" t="s">
        <v>25</v>
      </c>
      <c r="B69" s="5"/>
      <c r="C69" s="5">
        <v>117</v>
      </c>
      <c r="D69" s="5"/>
      <c r="E69" s="8">
        <v>36205.965714285718</v>
      </c>
      <c r="F69" s="8"/>
      <c r="G69" s="8">
        <v>43447.158857142858</v>
      </c>
      <c r="H69" s="8"/>
      <c r="I69" s="8">
        <v>50688.351999999999</v>
      </c>
    </row>
    <row r="70" spans="1:9" hidden="1" x14ac:dyDescent="0.2">
      <c r="A70" s="15"/>
      <c r="B70" s="15"/>
      <c r="C70" s="15"/>
      <c r="D70" s="15"/>
      <c r="E70" s="10">
        <v>17.406714285714287</v>
      </c>
      <c r="F70" s="10"/>
      <c r="G70" s="10">
        <v>20.888057142857143</v>
      </c>
      <c r="H70" s="10"/>
      <c r="I70" s="10">
        <v>24.369399999999999</v>
      </c>
    </row>
    <row r="71" spans="1:9" hidden="1" x14ac:dyDescent="0.2">
      <c r="A71" s="15" t="s">
        <v>42</v>
      </c>
      <c r="B71" s="15"/>
      <c r="C71" s="5">
        <v>116</v>
      </c>
      <c r="D71" s="5"/>
      <c r="E71" s="8">
        <v>32953.291428571429</v>
      </c>
      <c r="F71" s="8"/>
      <c r="G71" s="8">
        <v>39543.949714285714</v>
      </c>
      <c r="H71" s="8"/>
      <c r="I71" s="8">
        <v>46134.608</v>
      </c>
    </row>
    <row r="72" spans="1:9" hidden="1" x14ac:dyDescent="0.2">
      <c r="A72" s="15"/>
      <c r="B72" s="15"/>
      <c r="C72" s="9"/>
      <c r="D72" s="9"/>
      <c r="E72" s="10">
        <v>15.842928571428573</v>
      </c>
      <c r="F72" s="10"/>
      <c r="G72" s="10">
        <v>19.011514285714284</v>
      </c>
      <c r="H72" s="10"/>
      <c r="I72" s="10">
        <v>22.180099999999999</v>
      </c>
    </row>
    <row r="73" spans="1:9" hidden="1" x14ac:dyDescent="0.2">
      <c r="A73" s="5" t="s">
        <v>26</v>
      </c>
      <c r="B73" s="5"/>
      <c r="C73" s="5">
        <v>116</v>
      </c>
      <c r="D73" s="5"/>
      <c r="E73" s="8">
        <v>32953.291428571429</v>
      </c>
      <c r="F73" s="8"/>
      <c r="G73" s="8">
        <v>39543.949714285714</v>
      </c>
      <c r="H73" s="8"/>
      <c r="I73" s="8">
        <v>46134.608</v>
      </c>
    </row>
    <row r="74" spans="1:9" hidden="1" x14ac:dyDescent="0.2">
      <c r="A74" s="9"/>
      <c r="B74" s="9"/>
      <c r="C74" s="9"/>
      <c r="D74" s="9"/>
      <c r="E74" s="10">
        <v>15.842928571428573</v>
      </c>
      <c r="F74" s="10"/>
      <c r="G74" s="10">
        <v>19.011514285714284</v>
      </c>
      <c r="H74" s="10"/>
      <c r="I74" s="10">
        <v>22.180099999999999</v>
      </c>
    </row>
    <row r="75" spans="1:9" hidden="1" x14ac:dyDescent="0.2">
      <c r="A75" s="5" t="s">
        <v>27</v>
      </c>
      <c r="B75" s="5"/>
      <c r="C75" s="5">
        <v>115</v>
      </c>
      <c r="D75" s="5"/>
      <c r="E75" s="8">
        <v>31808.400000000001</v>
      </c>
      <c r="F75" s="8"/>
      <c r="G75" s="8">
        <v>38170.080000000002</v>
      </c>
      <c r="H75" s="8"/>
      <c r="I75" s="8">
        <v>44531.76</v>
      </c>
    </row>
    <row r="76" spans="1:9" hidden="1" x14ac:dyDescent="0.2">
      <c r="A76" s="9"/>
      <c r="B76" s="9"/>
      <c r="C76" s="9"/>
      <c r="D76" s="9"/>
      <c r="E76" s="10">
        <v>15.2925</v>
      </c>
      <c r="F76" s="10"/>
      <c r="G76" s="10">
        <v>18.351000000000003</v>
      </c>
      <c r="H76" s="10"/>
      <c r="I76" s="10">
        <v>21.409500000000001</v>
      </c>
    </row>
    <row r="77" spans="1:9" hidden="1" x14ac:dyDescent="0.2">
      <c r="A77" s="9" t="s">
        <v>33</v>
      </c>
      <c r="B77" s="9"/>
      <c r="C77" s="5">
        <v>115</v>
      </c>
      <c r="D77" s="5"/>
      <c r="E77" s="8">
        <v>31808.400000000001</v>
      </c>
      <c r="F77" s="8"/>
      <c r="G77" s="8">
        <v>38170.080000000002</v>
      </c>
      <c r="H77" s="8"/>
      <c r="I77" s="8">
        <v>44531.76</v>
      </c>
    </row>
    <row r="78" spans="1:9" hidden="1" x14ac:dyDescent="0.2">
      <c r="A78" s="9" t="s">
        <v>34</v>
      </c>
      <c r="B78" s="9"/>
      <c r="C78" s="9"/>
      <c r="D78" s="9"/>
      <c r="E78" s="10">
        <v>15.2925</v>
      </c>
      <c r="F78" s="10"/>
      <c r="G78" s="10">
        <v>18.351000000000003</v>
      </c>
      <c r="H78" s="10"/>
      <c r="I78" s="10">
        <v>21.409500000000001</v>
      </c>
    </row>
    <row r="79" spans="1:9" hidden="1" x14ac:dyDescent="0.2">
      <c r="A79" s="9"/>
      <c r="B79" s="9"/>
      <c r="C79" s="9"/>
      <c r="D79" s="9"/>
      <c r="E79" s="10"/>
      <c r="F79" s="10"/>
      <c r="G79" s="10"/>
      <c r="H79" s="10"/>
      <c r="I79" s="10"/>
    </row>
    <row r="80" spans="1:9" hidden="1" x14ac:dyDescent="0.2">
      <c r="A80" s="5" t="s">
        <v>28</v>
      </c>
      <c r="B80" s="5"/>
      <c r="C80" s="5">
        <v>114</v>
      </c>
      <c r="D80" s="5"/>
      <c r="E80" s="8">
        <v>30663.062857142861</v>
      </c>
      <c r="F80" s="8"/>
      <c r="G80" s="8">
        <v>36795.675428571434</v>
      </c>
      <c r="H80" s="8"/>
      <c r="I80" s="8">
        <v>42928.288</v>
      </c>
    </row>
    <row r="81" spans="1:9" hidden="1" x14ac:dyDescent="0.2">
      <c r="A81" s="9"/>
      <c r="B81" s="9"/>
      <c r="C81" s="9"/>
      <c r="D81" s="9"/>
      <c r="E81" s="10">
        <v>14.741857142857144</v>
      </c>
      <c r="F81" s="10"/>
      <c r="G81" s="10">
        <v>17.690228571428573</v>
      </c>
      <c r="H81" s="10"/>
      <c r="I81" s="10">
        <v>20.6386</v>
      </c>
    </row>
    <row r="82" spans="1:9" hidden="1" x14ac:dyDescent="0.2">
      <c r="A82" s="15" t="s">
        <v>29</v>
      </c>
      <c r="B82" s="15"/>
      <c r="C82" s="5">
        <v>113</v>
      </c>
      <c r="D82" s="5"/>
      <c r="E82" s="8">
        <v>29529.908571428576</v>
      </c>
      <c r="F82" s="8"/>
      <c r="G82" s="8">
        <v>35435.890285714289</v>
      </c>
      <c r="H82" s="8"/>
      <c r="I82" s="8">
        <v>41341.872000000003</v>
      </c>
    </row>
    <row r="83" spans="1:9" hidden="1" x14ac:dyDescent="0.2">
      <c r="A83" s="15"/>
      <c r="B83" s="15"/>
      <c r="C83" s="15"/>
      <c r="D83" s="15"/>
      <c r="E83" s="10">
        <v>14.19707142857143</v>
      </c>
      <c r="F83" s="10"/>
      <c r="G83" s="10">
        <v>17.036485714285718</v>
      </c>
      <c r="H83" s="10"/>
      <c r="I83" s="10">
        <v>19.875900000000001</v>
      </c>
    </row>
    <row r="84" spans="1:9" hidden="1" x14ac:dyDescent="0.2">
      <c r="A84" s="15" t="s">
        <v>35</v>
      </c>
      <c r="B84" s="15"/>
      <c r="C84" s="5">
        <v>113</v>
      </c>
      <c r="D84" s="5"/>
      <c r="E84" s="8">
        <v>29529.908571428576</v>
      </c>
      <c r="F84" s="8"/>
      <c r="G84" s="8">
        <v>35435.890285714289</v>
      </c>
      <c r="H84" s="8"/>
      <c r="I84" s="8">
        <v>41341.872000000003</v>
      </c>
    </row>
    <row r="85" spans="1:9" hidden="1" x14ac:dyDescent="0.2">
      <c r="A85" s="15"/>
      <c r="B85" s="15"/>
      <c r="C85" s="15"/>
      <c r="D85" s="15"/>
      <c r="E85" s="10">
        <v>14.19707142857143</v>
      </c>
      <c r="F85" s="10"/>
      <c r="G85" s="10">
        <v>17.036485714285718</v>
      </c>
      <c r="H85" s="10"/>
      <c r="I85" s="10">
        <v>19.875900000000001</v>
      </c>
    </row>
    <row r="86" spans="1:9" hidden="1" x14ac:dyDescent="0.2">
      <c r="A86" s="15" t="s">
        <v>41</v>
      </c>
      <c r="B86" s="15"/>
      <c r="C86" s="5">
        <v>112</v>
      </c>
      <c r="D86" s="5"/>
      <c r="E86" s="8">
        <v>25719.200000000001</v>
      </c>
      <c r="F86" s="8"/>
      <c r="G86" s="8">
        <v>30863.040000000001</v>
      </c>
      <c r="H86" s="8"/>
      <c r="I86" s="8">
        <v>36006.879999999997</v>
      </c>
    </row>
    <row r="87" spans="1:9" hidden="1" x14ac:dyDescent="0.2">
      <c r="A87" s="15"/>
      <c r="B87" s="15"/>
      <c r="C87" s="15"/>
      <c r="D87" s="15"/>
      <c r="E87" s="10">
        <v>12.365</v>
      </c>
      <c r="F87" s="10"/>
      <c r="G87" s="10">
        <v>14.838000000000001</v>
      </c>
      <c r="H87" s="10"/>
      <c r="I87" s="10">
        <v>17.311</v>
      </c>
    </row>
    <row r="88" spans="1:9" hidden="1" x14ac:dyDescent="0.2">
      <c r="A88" s="5" t="s">
        <v>52</v>
      </c>
      <c r="B88" s="5"/>
      <c r="C88" s="5">
        <v>112</v>
      </c>
      <c r="D88" s="5"/>
      <c r="E88" s="8">
        <v>25719.200000000001</v>
      </c>
      <c r="F88" s="8"/>
      <c r="G88" s="8">
        <v>30863.040000000001</v>
      </c>
      <c r="H88" s="8"/>
      <c r="I88" s="8">
        <v>36006.879999999997</v>
      </c>
    </row>
    <row r="89" spans="1:9" hidden="1" x14ac:dyDescent="0.2">
      <c r="A89" s="15"/>
      <c r="B89" s="15"/>
      <c r="C89" s="15"/>
      <c r="D89" s="15"/>
      <c r="E89" s="10">
        <v>12.365</v>
      </c>
      <c r="F89" s="10"/>
      <c r="G89" s="10">
        <v>14.838000000000001</v>
      </c>
      <c r="H89" s="10"/>
      <c r="I89" s="10">
        <v>17.311</v>
      </c>
    </row>
    <row r="90" spans="1:9" hidden="1" x14ac:dyDescent="0.2">
      <c r="A90" s="5" t="s">
        <v>30</v>
      </c>
      <c r="B90" s="5"/>
      <c r="C90" s="16">
        <v>111</v>
      </c>
      <c r="D90" s="16"/>
      <c r="E90" s="8">
        <v>21877.142857142859</v>
      </c>
      <c r="F90" s="8"/>
      <c r="G90" s="8">
        <v>26252.571428571431</v>
      </c>
      <c r="H90" s="8"/>
      <c r="I90" s="8">
        <v>30628</v>
      </c>
    </row>
    <row r="91" spans="1:9" hidden="1" x14ac:dyDescent="0.2">
      <c r="A91" s="15"/>
      <c r="B91" s="15"/>
      <c r="C91" s="15"/>
      <c r="D91" s="15"/>
      <c r="E91" s="10">
        <v>10.517857142857144</v>
      </c>
      <c r="F91" s="10"/>
      <c r="G91" s="10">
        <v>12.621428571428572</v>
      </c>
      <c r="H91" s="10"/>
      <c r="I91" s="10">
        <v>14.725</v>
      </c>
    </row>
    <row r="92" spans="1:9" hidden="1" x14ac:dyDescent="0.2">
      <c r="A92" s="15" t="s">
        <v>40</v>
      </c>
      <c r="B92" s="15"/>
      <c r="C92" s="5">
        <v>111</v>
      </c>
      <c r="D92" s="5"/>
      <c r="E92" s="8">
        <v>21877.142857142859</v>
      </c>
      <c r="F92" s="8"/>
      <c r="G92" s="8">
        <v>26252.571428571431</v>
      </c>
      <c r="H92" s="8"/>
      <c r="I92" s="8">
        <v>30628</v>
      </c>
    </row>
    <row r="93" spans="1:9" hidden="1" x14ac:dyDescent="0.2">
      <c r="A93" s="15"/>
      <c r="B93" s="15"/>
      <c r="C93" s="15"/>
      <c r="D93" s="15"/>
      <c r="E93" s="10">
        <v>10.517857142857144</v>
      </c>
      <c r="F93" s="10"/>
      <c r="G93" s="10">
        <v>12.621428571428572</v>
      </c>
      <c r="H93" s="10"/>
      <c r="I93" s="10">
        <v>14.725</v>
      </c>
    </row>
    <row r="94" spans="1:9" hidden="1" x14ac:dyDescent="0.2">
      <c r="A94" s="5" t="s">
        <v>31</v>
      </c>
      <c r="B94" s="5"/>
      <c r="C94" s="5">
        <v>111</v>
      </c>
      <c r="D94" s="5"/>
      <c r="E94" s="8">
        <v>21877.142857142859</v>
      </c>
      <c r="F94" s="8"/>
      <c r="G94" s="8">
        <v>26252.571428571431</v>
      </c>
      <c r="H94" s="8"/>
      <c r="I94" s="8">
        <v>30628</v>
      </c>
    </row>
    <row r="95" spans="1:9" hidden="1" x14ac:dyDescent="0.2">
      <c r="A95" s="15"/>
      <c r="B95" s="15"/>
      <c r="C95" s="15"/>
      <c r="D95" s="15"/>
      <c r="E95" s="10">
        <v>10.517857142857144</v>
      </c>
      <c r="F95" s="10"/>
      <c r="G95" s="10">
        <v>12.621428571428572</v>
      </c>
      <c r="H95" s="10"/>
      <c r="I95" s="10">
        <v>14.725</v>
      </c>
    </row>
    <row r="96" spans="1:9" hidden="1" x14ac:dyDescent="0.2">
      <c r="A96" s="5" t="s">
        <v>39</v>
      </c>
      <c r="B96" s="5"/>
      <c r="C96" s="5">
        <v>110</v>
      </c>
      <c r="D96" s="5"/>
      <c r="E96" s="8">
        <v>18888.03428571429</v>
      </c>
      <c r="F96" s="8"/>
      <c r="G96" s="8">
        <v>22665.641142857145</v>
      </c>
      <c r="H96" s="8"/>
      <c r="I96" s="8">
        <v>26443.248000000003</v>
      </c>
    </row>
    <row r="97" spans="1:9" hidden="1" x14ac:dyDescent="0.2">
      <c r="A97" s="5"/>
      <c r="B97" s="5"/>
      <c r="C97" s="15"/>
      <c r="D97" s="15"/>
      <c r="E97" s="10">
        <v>9.0807857142857156</v>
      </c>
      <c r="F97" s="10"/>
      <c r="G97" s="10">
        <v>10.896942857142857</v>
      </c>
      <c r="H97" s="10"/>
      <c r="I97" s="10">
        <v>12.713100000000001</v>
      </c>
    </row>
    <row r="98" spans="1:9" hidden="1" x14ac:dyDescent="0.2"/>
    <row r="99" spans="1:9" hidden="1" x14ac:dyDescent="0.2"/>
    <row r="100" spans="1:9" hidden="1" x14ac:dyDescent="0.2">
      <c r="A100" s="1" t="s">
        <v>54</v>
      </c>
      <c r="B100" s="1"/>
      <c r="C100" s="2" t="s">
        <v>0</v>
      </c>
      <c r="D100" s="2"/>
      <c r="E100" s="2"/>
      <c r="F100" s="2"/>
      <c r="G100" s="2"/>
      <c r="H100" s="2"/>
      <c r="I100" s="2"/>
    </row>
    <row r="101" spans="1:9" ht="13.5" hidden="1" thickBot="1" x14ac:dyDescent="0.25">
      <c r="A101" s="4" t="s">
        <v>1</v>
      </c>
      <c r="B101" s="4"/>
      <c r="C101" s="4" t="s">
        <v>2</v>
      </c>
      <c r="D101" s="4"/>
      <c r="E101" s="4" t="s">
        <v>3</v>
      </c>
      <c r="F101" s="4"/>
      <c r="G101" s="4" t="s">
        <v>4</v>
      </c>
      <c r="H101" s="4"/>
      <c r="I101" s="4" t="s">
        <v>5</v>
      </c>
    </row>
    <row r="102" spans="1:9" hidden="1" x14ac:dyDescent="0.2">
      <c r="A102" s="5"/>
      <c r="B102" s="5"/>
      <c r="C102" s="5"/>
      <c r="D102" s="5"/>
      <c r="E102" s="5"/>
      <c r="F102" s="5"/>
      <c r="G102" s="5"/>
      <c r="H102" s="5"/>
      <c r="I102" s="5"/>
    </row>
    <row r="103" spans="1:9" hidden="1" x14ac:dyDescent="0.2">
      <c r="A103" s="6" t="s">
        <v>44</v>
      </c>
      <c r="B103" s="6"/>
      <c r="C103" s="5"/>
      <c r="D103" s="5"/>
      <c r="E103" s="5"/>
      <c r="F103" s="5"/>
      <c r="G103" s="5"/>
      <c r="H103" s="5"/>
      <c r="I103" s="5"/>
    </row>
    <row r="104" spans="1:9" hidden="1" x14ac:dyDescent="0.2">
      <c r="A104" s="5"/>
      <c r="B104" s="5"/>
      <c r="C104" s="5"/>
      <c r="D104" s="5"/>
      <c r="E104" s="5"/>
      <c r="F104" s="5"/>
      <c r="G104" s="5"/>
      <c r="H104" s="5"/>
      <c r="I104" s="5"/>
    </row>
    <row r="105" spans="1:9" hidden="1" x14ac:dyDescent="0.2">
      <c r="A105" s="5"/>
      <c r="B105" s="5"/>
      <c r="C105" s="7"/>
      <c r="D105" s="7"/>
      <c r="E105" s="8"/>
      <c r="F105" s="8"/>
      <c r="G105" s="8"/>
      <c r="H105" s="8"/>
      <c r="I105" s="8"/>
    </row>
    <row r="106" spans="1:9" hidden="1" x14ac:dyDescent="0.2">
      <c r="A106" s="5" t="s">
        <v>6</v>
      </c>
      <c r="B106" s="5"/>
      <c r="C106" s="5">
        <v>218</v>
      </c>
      <c r="D106" s="5"/>
      <c r="E106" s="8">
        <f t="shared" ref="E106:I125" si="0">ROUND(E7*1.025,4)</f>
        <v>58418.461300000003</v>
      </c>
      <c r="F106" s="8"/>
      <c r="G106" s="8">
        <f t="shared" si="0"/>
        <v>74191.445800000001</v>
      </c>
      <c r="H106" s="8"/>
      <c r="I106" s="8">
        <f t="shared" si="0"/>
        <v>89964.430399999997</v>
      </c>
    </row>
    <row r="107" spans="1:9" hidden="1" x14ac:dyDescent="0.2">
      <c r="A107" s="9"/>
      <c r="B107" s="9"/>
      <c r="C107" s="9"/>
      <c r="D107" s="9"/>
      <c r="E107" s="10">
        <f t="shared" si="0"/>
        <v>28.085799999999999</v>
      </c>
      <c r="F107" s="10"/>
      <c r="G107" s="10">
        <f t="shared" si="0"/>
        <v>35.668999999999997</v>
      </c>
      <c r="H107" s="10"/>
      <c r="I107" s="10">
        <f t="shared" si="0"/>
        <v>43.252099999999999</v>
      </c>
    </row>
    <row r="108" spans="1:9" hidden="1" x14ac:dyDescent="0.2">
      <c r="A108" s="5" t="s">
        <v>49</v>
      </c>
      <c r="B108" s="5"/>
      <c r="C108" s="5">
        <v>218</v>
      </c>
      <c r="D108" s="5"/>
      <c r="E108" s="8">
        <f t="shared" si="0"/>
        <v>58418.461300000003</v>
      </c>
      <c r="F108" s="8"/>
      <c r="G108" s="8">
        <f t="shared" si="0"/>
        <v>74191.445800000001</v>
      </c>
      <c r="H108" s="8"/>
      <c r="I108" s="8">
        <f t="shared" si="0"/>
        <v>89964.430399999997</v>
      </c>
    </row>
    <row r="109" spans="1:9" hidden="1" x14ac:dyDescent="0.2">
      <c r="A109" s="9"/>
      <c r="B109" s="9"/>
      <c r="C109" s="9"/>
      <c r="D109" s="9"/>
      <c r="E109" s="10">
        <f t="shared" si="0"/>
        <v>28.085799999999999</v>
      </c>
      <c r="F109" s="10"/>
      <c r="G109" s="10">
        <f t="shared" si="0"/>
        <v>35.668999999999997</v>
      </c>
      <c r="H109" s="10"/>
      <c r="I109" s="10">
        <f t="shared" si="0"/>
        <v>43.252099999999999</v>
      </c>
    </row>
    <row r="110" spans="1:9" hidden="1" x14ac:dyDescent="0.2">
      <c r="A110" s="5" t="s">
        <v>7</v>
      </c>
      <c r="B110" s="5"/>
      <c r="C110" s="5">
        <v>218</v>
      </c>
      <c r="D110" s="5"/>
      <c r="E110" s="8">
        <f t="shared" si="0"/>
        <v>58418.85</v>
      </c>
      <c r="F110" s="8"/>
      <c r="G110" s="8">
        <f t="shared" si="0"/>
        <v>74191.55</v>
      </c>
      <c r="H110" s="8"/>
      <c r="I110" s="8">
        <f t="shared" si="0"/>
        <v>89964.25</v>
      </c>
    </row>
    <row r="111" spans="1:9" hidden="1" x14ac:dyDescent="0.2">
      <c r="A111" s="10"/>
      <c r="B111" s="10"/>
      <c r="C111" s="10"/>
      <c r="D111" s="10"/>
      <c r="E111" s="10">
        <f t="shared" si="0"/>
        <v>28.085799999999999</v>
      </c>
      <c r="F111" s="10"/>
      <c r="G111" s="10">
        <f t="shared" si="0"/>
        <v>35.668999999999997</v>
      </c>
      <c r="H111" s="10"/>
      <c r="I111" s="10">
        <f t="shared" si="0"/>
        <v>43.252099999999999</v>
      </c>
    </row>
    <row r="112" spans="1:9" hidden="1" x14ac:dyDescent="0.2">
      <c r="A112" s="5" t="s">
        <v>8</v>
      </c>
      <c r="B112" s="5"/>
      <c r="C112" s="5">
        <v>218</v>
      </c>
      <c r="D112" s="5"/>
      <c r="E112" s="8">
        <f t="shared" si="0"/>
        <v>58418.85</v>
      </c>
      <c r="F112" s="8"/>
      <c r="G112" s="8">
        <f t="shared" si="0"/>
        <v>74191.55</v>
      </c>
      <c r="H112" s="8"/>
      <c r="I112" s="8">
        <f t="shared" si="0"/>
        <v>89964.25</v>
      </c>
    </row>
    <row r="113" spans="1:9" hidden="1" x14ac:dyDescent="0.2">
      <c r="A113" s="10"/>
      <c r="B113" s="10"/>
      <c r="C113" s="10"/>
      <c r="D113" s="10"/>
      <c r="E113" s="10">
        <f t="shared" si="0"/>
        <v>28.085799999999999</v>
      </c>
      <c r="F113" s="10"/>
      <c r="G113" s="10">
        <f t="shared" si="0"/>
        <v>35.668999999999997</v>
      </c>
      <c r="H113" s="10"/>
      <c r="I113" s="10">
        <f t="shared" si="0"/>
        <v>43.252099999999999</v>
      </c>
    </row>
    <row r="114" spans="1:9" hidden="1" x14ac:dyDescent="0.2">
      <c r="A114" s="5" t="s">
        <v>9</v>
      </c>
      <c r="B114" s="5"/>
      <c r="C114" s="5">
        <v>217</v>
      </c>
      <c r="D114" s="5"/>
      <c r="E114" s="8">
        <f t="shared" si="0"/>
        <v>55658.905700000003</v>
      </c>
      <c r="F114" s="8"/>
      <c r="G114" s="8">
        <f t="shared" si="0"/>
        <v>70686.810299999997</v>
      </c>
      <c r="H114" s="8"/>
      <c r="I114" s="8">
        <f t="shared" si="0"/>
        <v>85714.714800000002</v>
      </c>
    </row>
    <row r="115" spans="1:9" hidden="1" x14ac:dyDescent="0.2">
      <c r="A115" s="10"/>
      <c r="B115" s="10"/>
      <c r="C115" s="10"/>
      <c r="D115" s="10"/>
      <c r="E115" s="10">
        <f t="shared" si="0"/>
        <v>26.7591</v>
      </c>
      <c r="F115" s="10"/>
      <c r="G115" s="10">
        <f t="shared" si="0"/>
        <v>33.984000000000002</v>
      </c>
      <c r="H115" s="10"/>
      <c r="I115" s="10">
        <f t="shared" si="0"/>
        <v>41.209000000000003</v>
      </c>
    </row>
    <row r="116" spans="1:9" hidden="1" x14ac:dyDescent="0.2">
      <c r="A116" s="5" t="s">
        <v>10</v>
      </c>
      <c r="B116" s="5"/>
      <c r="C116" s="5">
        <v>216</v>
      </c>
      <c r="D116" s="5"/>
      <c r="E116" s="8">
        <f t="shared" si="0"/>
        <v>52077.007299999997</v>
      </c>
      <c r="F116" s="8"/>
      <c r="G116" s="8">
        <f t="shared" si="0"/>
        <v>66137.799199999994</v>
      </c>
      <c r="H116" s="8"/>
      <c r="I116" s="8">
        <f t="shared" si="0"/>
        <v>80198.591199999995</v>
      </c>
    </row>
    <row r="117" spans="1:9" hidden="1" x14ac:dyDescent="0.2">
      <c r="A117" s="10"/>
      <c r="B117" s="10"/>
      <c r="C117" s="10"/>
      <c r="D117" s="10"/>
      <c r="E117" s="10">
        <f t="shared" si="0"/>
        <v>25.036999999999999</v>
      </c>
      <c r="F117" s="10"/>
      <c r="G117" s="10">
        <f t="shared" si="0"/>
        <v>31.797000000000001</v>
      </c>
      <c r="H117" s="10"/>
      <c r="I117" s="10">
        <f t="shared" si="0"/>
        <v>38.557000000000002</v>
      </c>
    </row>
    <row r="118" spans="1:9" hidden="1" x14ac:dyDescent="0.2">
      <c r="A118" s="5" t="s">
        <v>12</v>
      </c>
      <c r="B118" s="5"/>
      <c r="C118" s="5">
        <v>216</v>
      </c>
      <c r="D118" s="5"/>
      <c r="E118" s="8">
        <f t="shared" si="0"/>
        <v>52077.007299999997</v>
      </c>
      <c r="F118" s="8"/>
      <c r="G118" s="8">
        <f t="shared" si="0"/>
        <v>66137.799199999994</v>
      </c>
      <c r="H118" s="8"/>
      <c r="I118" s="8">
        <f t="shared" si="0"/>
        <v>80198.591199999995</v>
      </c>
    </row>
    <row r="119" spans="1:9" hidden="1" x14ac:dyDescent="0.2">
      <c r="A119" s="10"/>
      <c r="B119" s="10"/>
      <c r="C119" s="10"/>
      <c r="D119" s="10"/>
      <c r="E119" s="10">
        <f t="shared" si="0"/>
        <v>25.036999999999999</v>
      </c>
      <c r="F119" s="10"/>
      <c r="G119" s="10">
        <f t="shared" si="0"/>
        <v>31.797000000000001</v>
      </c>
      <c r="H119" s="10"/>
      <c r="I119" s="10">
        <f t="shared" si="0"/>
        <v>38.557000000000002</v>
      </c>
    </row>
    <row r="120" spans="1:9" hidden="1" x14ac:dyDescent="0.2">
      <c r="A120" s="5" t="s">
        <v>11</v>
      </c>
      <c r="B120" s="5"/>
      <c r="C120" s="5">
        <v>215</v>
      </c>
      <c r="D120" s="5"/>
      <c r="E120" s="8">
        <f t="shared" si="0"/>
        <v>47808.853999999999</v>
      </c>
      <c r="F120" s="8"/>
      <c r="G120" s="8">
        <f t="shared" si="0"/>
        <v>60717.244599999998</v>
      </c>
      <c r="H120" s="8"/>
      <c r="I120" s="8">
        <f t="shared" si="0"/>
        <v>73625.635200000004</v>
      </c>
    </row>
    <row r="121" spans="1:9" hidden="1" x14ac:dyDescent="0.2">
      <c r="A121" s="10"/>
      <c r="B121" s="10"/>
      <c r="C121" s="10"/>
      <c r="D121" s="10"/>
      <c r="E121" s="10">
        <f t="shared" si="0"/>
        <v>22.984999999999999</v>
      </c>
      <c r="F121" s="10"/>
      <c r="G121" s="10">
        <f t="shared" si="0"/>
        <v>29.190999999999999</v>
      </c>
      <c r="H121" s="10"/>
      <c r="I121" s="10">
        <f t="shared" si="0"/>
        <v>35.396900000000002</v>
      </c>
    </row>
    <row r="122" spans="1:9" hidden="1" x14ac:dyDescent="0.2">
      <c r="A122" s="5" t="s">
        <v>13</v>
      </c>
      <c r="B122" s="5"/>
      <c r="C122" s="5">
        <v>215</v>
      </c>
      <c r="D122" s="5"/>
      <c r="E122" s="8">
        <f t="shared" si="0"/>
        <v>47808.853999999999</v>
      </c>
      <c r="F122" s="8"/>
      <c r="G122" s="8">
        <f t="shared" si="0"/>
        <v>60717.244599999998</v>
      </c>
      <c r="H122" s="8"/>
      <c r="I122" s="8">
        <f t="shared" si="0"/>
        <v>73625.635200000004</v>
      </c>
    </row>
    <row r="123" spans="1:9" hidden="1" x14ac:dyDescent="0.2">
      <c r="A123" s="10"/>
      <c r="B123" s="10"/>
      <c r="C123" s="10"/>
      <c r="D123" s="10"/>
      <c r="E123" s="10">
        <f t="shared" si="0"/>
        <v>22.984999999999999</v>
      </c>
      <c r="F123" s="10"/>
      <c r="G123" s="10">
        <f t="shared" si="0"/>
        <v>29.190999999999999</v>
      </c>
      <c r="H123" s="10"/>
      <c r="I123" s="10">
        <f t="shared" si="0"/>
        <v>35.396900000000002</v>
      </c>
    </row>
    <row r="124" spans="1:9" hidden="1" x14ac:dyDescent="0.2">
      <c r="A124" s="5" t="s">
        <v>14</v>
      </c>
      <c r="B124" s="5"/>
      <c r="C124" s="5">
        <v>214</v>
      </c>
      <c r="D124" s="5"/>
      <c r="E124" s="8">
        <f t="shared" si="0"/>
        <v>45107.582300000002</v>
      </c>
      <c r="F124" s="8"/>
      <c r="G124" s="8">
        <f t="shared" si="0"/>
        <v>57286.6296</v>
      </c>
      <c r="H124" s="8"/>
      <c r="I124" s="8">
        <f t="shared" si="0"/>
        <v>69465.676800000001</v>
      </c>
    </row>
    <row r="125" spans="1:9" hidden="1" x14ac:dyDescent="0.2">
      <c r="A125" s="10"/>
      <c r="B125" s="10"/>
      <c r="C125" s="10"/>
      <c r="D125" s="10"/>
      <c r="E125" s="10">
        <f t="shared" si="0"/>
        <v>21.686299999999999</v>
      </c>
      <c r="F125" s="10"/>
      <c r="G125" s="10">
        <f t="shared" si="0"/>
        <v>27.541599999999999</v>
      </c>
      <c r="H125" s="10"/>
      <c r="I125" s="10">
        <f t="shared" si="0"/>
        <v>33.396999999999998</v>
      </c>
    </row>
    <row r="126" spans="1:9" hidden="1" x14ac:dyDescent="0.2">
      <c r="A126" s="10" t="s">
        <v>15</v>
      </c>
      <c r="B126" s="10"/>
      <c r="C126" s="5">
        <v>214</v>
      </c>
      <c r="D126" s="5"/>
      <c r="E126" s="8">
        <f t="shared" ref="E126:I145" si="1">ROUND(E27*1.025,4)</f>
        <v>45107.582300000002</v>
      </c>
      <c r="F126" s="8"/>
      <c r="G126" s="8">
        <f t="shared" si="1"/>
        <v>57286.6296</v>
      </c>
      <c r="H126" s="8"/>
      <c r="I126" s="8">
        <f t="shared" si="1"/>
        <v>69465.676800000001</v>
      </c>
    </row>
    <row r="127" spans="1:9" hidden="1" x14ac:dyDescent="0.2">
      <c r="A127" s="10"/>
      <c r="B127" s="10"/>
      <c r="C127" s="10"/>
      <c r="D127" s="10"/>
      <c r="E127" s="10">
        <f t="shared" si="1"/>
        <v>21.686299999999999</v>
      </c>
      <c r="F127" s="10"/>
      <c r="G127" s="10">
        <f t="shared" si="1"/>
        <v>27.541599999999999</v>
      </c>
      <c r="H127" s="10"/>
      <c r="I127" s="10">
        <f t="shared" si="1"/>
        <v>33.396999999999998</v>
      </c>
    </row>
    <row r="128" spans="1:9" hidden="1" x14ac:dyDescent="0.2">
      <c r="A128" s="10" t="s">
        <v>16</v>
      </c>
      <c r="B128" s="10"/>
      <c r="C128" s="5">
        <v>214</v>
      </c>
      <c r="D128" s="5"/>
      <c r="E128" s="8">
        <f t="shared" si="1"/>
        <v>45107.582300000002</v>
      </c>
      <c r="F128" s="8"/>
      <c r="G128" s="8">
        <f t="shared" si="1"/>
        <v>57286.6296</v>
      </c>
      <c r="H128" s="8"/>
      <c r="I128" s="8">
        <f t="shared" si="1"/>
        <v>69465.676800000001</v>
      </c>
    </row>
    <row r="129" spans="1:9" hidden="1" x14ac:dyDescent="0.2">
      <c r="A129" s="10"/>
      <c r="B129" s="10"/>
      <c r="C129" s="10"/>
      <c r="D129" s="10"/>
      <c r="E129" s="10">
        <f t="shared" si="1"/>
        <v>21.686299999999999</v>
      </c>
      <c r="F129" s="10"/>
      <c r="G129" s="10">
        <f t="shared" si="1"/>
        <v>27.541599999999999</v>
      </c>
      <c r="H129" s="10"/>
      <c r="I129" s="10">
        <f t="shared" si="1"/>
        <v>33.396999999999998</v>
      </c>
    </row>
    <row r="130" spans="1:9" hidden="1" x14ac:dyDescent="0.2">
      <c r="A130" s="5" t="s">
        <v>38</v>
      </c>
      <c r="B130" s="5"/>
      <c r="C130" s="5">
        <v>214</v>
      </c>
      <c r="D130" s="5"/>
      <c r="E130" s="8">
        <f t="shared" si="1"/>
        <v>45107.582300000002</v>
      </c>
      <c r="F130" s="8"/>
      <c r="G130" s="8">
        <f t="shared" si="1"/>
        <v>57286.6296</v>
      </c>
      <c r="H130" s="8"/>
      <c r="I130" s="8">
        <f t="shared" si="1"/>
        <v>69465.676800000001</v>
      </c>
    </row>
    <row r="131" spans="1:9" hidden="1" x14ac:dyDescent="0.2">
      <c r="A131" s="10"/>
      <c r="B131" s="10"/>
      <c r="C131" s="10"/>
      <c r="D131" s="10"/>
      <c r="E131" s="10">
        <f t="shared" si="1"/>
        <v>21.686299999999999</v>
      </c>
      <c r="F131" s="10"/>
      <c r="G131" s="10">
        <f t="shared" si="1"/>
        <v>27.541599999999999</v>
      </c>
      <c r="H131" s="10"/>
      <c r="I131" s="10">
        <f t="shared" si="1"/>
        <v>33.396999999999998</v>
      </c>
    </row>
    <row r="132" spans="1:9" hidden="1" x14ac:dyDescent="0.2">
      <c r="A132" s="5" t="s">
        <v>17</v>
      </c>
      <c r="B132" s="5"/>
      <c r="C132" s="5">
        <v>213</v>
      </c>
      <c r="D132" s="5"/>
      <c r="E132" s="8">
        <f t="shared" si="1"/>
        <v>41888.539199999999</v>
      </c>
      <c r="F132" s="8"/>
      <c r="G132" s="8">
        <f t="shared" si="1"/>
        <v>53198.444799999997</v>
      </c>
      <c r="H132" s="8"/>
      <c r="I132" s="8">
        <f t="shared" si="1"/>
        <v>64508.350400000003</v>
      </c>
    </row>
    <row r="133" spans="1:9" hidden="1" x14ac:dyDescent="0.2">
      <c r="A133" s="10"/>
      <c r="B133" s="10"/>
      <c r="C133" s="10"/>
      <c r="D133" s="10"/>
      <c r="E133" s="10">
        <f t="shared" si="1"/>
        <v>20.1387</v>
      </c>
      <c r="F133" s="10"/>
      <c r="G133" s="10">
        <f t="shared" si="1"/>
        <v>25.5762</v>
      </c>
      <c r="H133" s="10"/>
      <c r="I133" s="10">
        <f t="shared" si="1"/>
        <v>31.0136</v>
      </c>
    </row>
    <row r="134" spans="1:9" hidden="1" x14ac:dyDescent="0.2">
      <c r="A134" s="10" t="s">
        <v>50</v>
      </c>
      <c r="B134" s="10"/>
      <c r="C134" s="5">
        <v>213</v>
      </c>
      <c r="D134" s="5"/>
      <c r="E134" s="8">
        <f t="shared" si="1"/>
        <v>41888.539199999999</v>
      </c>
      <c r="F134" s="8"/>
      <c r="G134" s="8">
        <f t="shared" si="1"/>
        <v>53198.444799999997</v>
      </c>
      <c r="H134" s="8"/>
      <c r="I134" s="8">
        <f t="shared" si="1"/>
        <v>64508.350400000003</v>
      </c>
    </row>
    <row r="135" spans="1:9" hidden="1" x14ac:dyDescent="0.2">
      <c r="A135" s="10"/>
      <c r="B135" s="10"/>
      <c r="C135" s="10"/>
      <c r="D135" s="10"/>
      <c r="E135" s="10">
        <f t="shared" si="1"/>
        <v>20.1387</v>
      </c>
      <c r="F135" s="10"/>
      <c r="G135" s="10">
        <f t="shared" si="1"/>
        <v>25.5762</v>
      </c>
      <c r="H135" s="10"/>
      <c r="I135" s="10">
        <f t="shared" si="1"/>
        <v>31.0136</v>
      </c>
    </row>
    <row r="136" spans="1:9" hidden="1" x14ac:dyDescent="0.2">
      <c r="A136" s="10" t="s">
        <v>43</v>
      </c>
      <c r="B136" s="10"/>
      <c r="C136" s="11">
        <v>212</v>
      </c>
      <c r="D136" s="11"/>
      <c r="E136" s="8">
        <f t="shared" si="1"/>
        <v>38559.573499999999</v>
      </c>
      <c r="F136" s="8"/>
      <c r="G136" s="8">
        <f t="shared" si="1"/>
        <v>48970.6584</v>
      </c>
      <c r="H136" s="8"/>
      <c r="I136" s="8">
        <f t="shared" si="1"/>
        <v>59381.743199999997</v>
      </c>
    </row>
    <row r="137" spans="1:9" hidden="1" x14ac:dyDescent="0.2">
      <c r="A137" s="10"/>
      <c r="B137" s="10"/>
      <c r="C137" s="10"/>
      <c r="D137" s="10"/>
      <c r="E137" s="10">
        <f t="shared" si="1"/>
        <v>18.5383</v>
      </c>
      <c r="F137" s="10"/>
      <c r="G137" s="10">
        <f t="shared" si="1"/>
        <v>23.543600000000001</v>
      </c>
      <c r="H137" s="10"/>
      <c r="I137" s="10">
        <f t="shared" si="1"/>
        <v>28.5489</v>
      </c>
    </row>
    <row r="138" spans="1:9" hidden="1" x14ac:dyDescent="0.2">
      <c r="A138" s="12" t="s">
        <v>18</v>
      </c>
      <c r="B138" s="12"/>
      <c r="C138" s="11">
        <v>212</v>
      </c>
      <c r="D138" s="11"/>
      <c r="E138" s="8">
        <f t="shared" si="1"/>
        <v>38559.573499999999</v>
      </c>
      <c r="F138" s="8"/>
      <c r="G138" s="8">
        <f t="shared" si="1"/>
        <v>48970.6584</v>
      </c>
      <c r="H138" s="8"/>
      <c r="I138" s="8">
        <f t="shared" si="1"/>
        <v>59381.743199999997</v>
      </c>
    </row>
    <row r="139" spans="1:9" hidden="1" x14ac:dyDescent="0.2">
      <c r="A139" s="10"/>
      <c r="B139" s="10"/>
      <c r="C139" s="10"/>
      <c r="D139" s="10"/>
      <c r="E139" s="10">
        <f t="shared" si="1"/>
        <v>18.5383</v>
      </c>
      <c r="F139" s="10"/>
      <c r="G139" s="10">
        <f t="shared" si="1"/>
        <v>23.543600000000001</v>
      </c>
      <c r="H139" s="10"/>
      <c r="I139" s="10">
        <f t="shared" si="1"/>
        <v>28.5489</v>
      </c>
    </row>
    <row r="140" spans="1:9" hidden="1" x14ac:dyDescent="0.2">
      <c r="A140" s="5" t="s">
        <v>45</v>
      </c>
      <c r="B140" s="5"/>
      <c r="C140" s="11">
        <v>212</v>
      </c>
      <c r="D140" s="11"/>
      <c r="E140" s="8">
        <f t="shared" si="1"/>
        <v>38559.573499999999</v>
      </c>
      <c r="F140" s="8"/>
      <c r="G140" s="8">
        <f t="shared" si="1"/>
        <v>48970.6584</v>
      </c>
      <c r="H140" s="8"/>
      <c r="I140" s="8">
        <f t="shared" si="1"/>
        <v>59381.743199999997</v>
      </c>
    </row>
    <row r="141" spans="1:9" hidden="1" x14ac:dyDescent="0.2">
      <c r="A141" s="10"/>
      <c r="B141" s="10"/>
      <c r="C141" s="10"/>
      <c r="D141" s="10"/>
      <c r="E141" s="10">
        <f t="shared" si="1"/>
        <v>18.5383</v>
      </c>
      <c r="F141" s="10"/>
      <c r="G141" s="10">
        <f t="shared" si="1"/>
        <v>23.543600000000001</v>
      </c>
      <c r="H141" s="10"/>
      <c r="I141" s="10">
        <f t="shared" si="1"/>
        <v>28.5489</v>
      </c>
    </row>
    <row r="142" spans="1:9" hidden="1" x14ac:dyDescent="0.2">
      <c r="A142" s="10" t="s">
        <v>32</v>
      </c>
      <c r="B142" s="10"/>
      <c r="C142" s="5">
        <v>212</v>
      </c>
      <c r="D142" s="5"/>
      <c r="E142" s="8">
        <f t="shared" si="1"/>
        <v>38559.573499999999</v>
      </c>
      <c r="F142" s="8"/>
      <c r="G142" s="8">
        <f t="shared" si="1"/>
        <v>48970.6584</v>
      </c>
      <c r="H142" s="8"/>
      <c r="I142" s="8">
        <f t="shared" si="1"/>
        <v>59381.743199999997</v>
      </c>
    </row>
    <row r="143" spans="1:9" hidden="1" x14ac:dyDescent="0.2">
      <c r="A143" s="10"/>
      <c r="B143" s="10"/>
      <c r="C143" s="10"/>
      <c r="D143" s="10"/>
      <c r="E143" s="10">
        <f t="shared" si="1"/>
        <v>18.5383</v>
      </c>
      <c r="F143" s="10"/>
      <c r="G143" s="10">
        <f t="shared" si="1"/>
        <v>23.543600000000001</v>
      </c>
      <c r="H143" s="10"/>
      <c r="I143" s="10">
        <f t="shared" si="1"/>
        <v>28.5489</v>
      </c>
    </row>
    <row r="144" spans="1:9" hidden="1" x14ac:dyDescent="0.2">
      <c r="A144" s="10" t="s">
        <v>47</v>
      </c>
      <c r="B144" s="10"/>
      <c r="C144" s="5">
        <v>212</v>
      </c>
      <c r="D144" s="5"/>
      <c r="E144" s="8">
        <f t="shared" si="1"/>
        <v>38559.573499999999</v>
      </c>
      <c r="F144" s="8"/>
      <c r="G144" s="8">
        <f t="shared" si="1"/>
        <v>48970.6584</v>
      </c>
      <c r="H144" s="8"/>
      <c r="I144" s="8">
        <f t="shared" si="1"/>
        <v>59381.743199999997</v>
      </c>
    </row>
    <row r="145" spans="1:9" hidden="1" x14ac:dyDescent="0.2">
      <c r="A145" s="10"/>
      <c r="B145" s="10"/>
      <c r="C145" s="10"/>
      <c r="D145" s="10"/>
      <c r="E145" s="10">
        <f t="shared" si="1"/>
        <v>18.5383</v>
      </c>
      <c r="F145" s="10"/>
      <c r="G145" s="10">
        <f t="shared" si="1"/>
        <v>23.543600000000001</v>
      </c>
      <c r="H145" s="10"/>
      <c r="I145" s="10">
        <f t="shared" si="1"/>
        <v>28.5489</v>
      </c>
    </row>
    <row r="146" spans="1:9" hidden="1" x14ac:dyDescent="0.2">
      <c r="A146" s="5" t="s">
        <v>20</v>
      </c>
      <c r="B146" s="5"/>
      <c r="C146" s="5">
        <v>212</v>
      </c>
      <c r="D146" s="5"/>
      <c r="E146" s="8">
        <f t="shared" ref="E146:I159" si="2">ROUND(E47*1.025,4)</f>
        <v>38559.573499999999</v>
      </c>
      <c r="F146" s="8"/>
      <c r="G146" s="8">
        <f t="shared" si="2"/>
        <v>48970.6584</v>
      </c>
      <c r="H146" s="8"/>
      <c r="I146" s="8">
        <f t="shared" si="2"/>
        <v>59381.743199999997</v>
      </c>
    </row>
    <row r="147" spans="1:9" hidden="1" x14ac:dyDescent="0.2">
      <c r="A147" s="10"/>
      <c r="B147" s="10"/>
      <c r="C147" s="10"/>
      <c r="D147" s="10"/>
      <c r="E147" s="10">
        <f t="shared" si="2"/>
        <v>18.5383</v>
      </c>
      <c r="F147" s="10"/>
      <c r="G147" s="10">
        <f t="shared" si="2"/>
        <v>23.543600000000001</v>
      </c>
      <c r="H147" s="10"/>
      <c r="I147" s="10">
        <f t="shared" si="2"/>
        <v>28.5489</v>
      </c>
    </row>
    <row r="148" spans="1:9" hidden="1" x14ac:dyDescent="0.2">
      <c r="A148" s="5" t="s">
        <v>19</v>
      </c>
      <c r="B148" s="5"/>
      <c r="C148" s="5">
        <v>212</v>
      </c>
      <c r="D148" s="5"/>
      <c r="E148" s="8">
        <f t="shared" si="2"/>
        <v>38559.573499999999</v>
      </c>
      <c r="F148" s="8"/>
      <c r="G148" s="8">
        <f t="shared" si="2"/>
        <v>48970.6584</v>
      </c>
      <c r="H148" s="8"/>
      <c r="I148" s="8">
        <f t="shared" si="2"/>
        <v>59381.743199999997</v>
      </c>
    </row>
    <row r="149" spans="1:9" hidden="1" x14ac:dyDescent="0.2">
      <c r="A149" s="10"/>
      <c r="B149" s="10"/>
      <c r="C149" s="10"/>
      <c r="D149" s="10"/>
      <c r="E149" s="10">
        <f t="shared" si="2"/>
        <v>18.5383</v>
      </c>
      <c r="F149" s="10"/>
      <c r="G149" s="10">
        <f t="shared" si="2"/>
        <v>23.543600000000001</v>
      </c>
      <c r="H149" s="10"/>
      <c r="I149" s="10">
        <f t="shared" si="2"/>
        <v>28.5489</v>
      </c>
    </row>
    <row r="150" spans="1:9" hidden="1" x14ac:dyDescent="0.2">
      <c r="A150" s="13" t="s">
        <v>51</v>
      </c>
      <c r="B150" s="13"/>
      <c r="C150" s="5">
        <v>212</v>
      </c>
      <c r="D150" s="5"/>
      <c r="E150" s="8">
        <f t="shared" si="2"/>
        <v>38559.573499999999</v>
      </c>
      <c r="F150" s="8"/>
      <c r="G150" s="8">
        <f t="shared" si="2"/>
        <v>48970.6584</v>
      </c>
      <c r="H150" s="8"/>
      <c r="I150" s="8">
        <f t="shared" si="2"/>
        <v>59381.743199999997</v>
      </c>
    </row>
    <row r="151" spans="1:9" hidden="1" x14ac:dyDescent="0.2">
      <c r="A151" s="10"/>
      <c r="B151" s="10"/>
      <c r="C151" s="10"/>
      <c r="D151" s="10"/>
      <c r="E151" s="10">
        <f t="shared" si="2"/>
        <v>18.5383</v>
      </c>
      <c r="F151" s="10"/>
      <c r="G151" s="10">
        <f t="shared" si="2"/>
        <v>23.543600000000001</v>
      </c>
      <c r="H151" s="10"/>
      <c r="I151" s="10">
        <f t="shared" si="2"/>
        <v>28.5489</v>
      </c>
    </row>
    <row r="152" spans="1:9" hidden="1" x14ac:dyDescent="0.2">
      <c r="A152" s="5" t="s">
        <v>37</v>
      </c>
      <c r="B152" s="5"/>
      <c r="C152" s="5">
        <v>211</v>
      </c>
      <c r="D152" s="5"/>
      <c r="E152" s="8">
        <f t="shared" si="2"/>
        <v>35441.454299999998</v>
      </c>
      <c r="F152" s="8"/>
      <c r="G152" s="8">
        <f t="shared" si="2"/>
        <v>45010.6469</v>
      </c>
      <c r="H152" s="8"/>
      <c r="I152" s="8">
        <f t="shared" si="2"/>
        <v>54579.839599999999</v>
      </c>
    </row>
    <row r="153" spans="1:9" hidden="1" x14ac:dyDescent="0.2">
      <c r="A153" s="10"/>
      <c r="B153" s="10"/>
      <c r="C153" s="10"/>
      <c r="D153" s="10"/>
      <c r="E153" s="10">
        <f t="shared" si="2"/>
        <v>17.039200000000001</v>
      </c>
      <c r="F153" s="10"/>
      <c r="G153" s="10">
        <f t="shared" si="2"/>
        <v>21.639700000000001</v>
      </c>
      <c r="H153" s="10"/>
      <c r="I153" s="10">
        <f t="shared" si="2"/>
        <v>26.240300000000001</v>
      </c>
    </row>
    <row r="154" spans="1:9" hidden="1" x14ac:dyDescent="0.2">
      <c r="A154" s="10" t="s">
        <v>53</v>
      </c>
      <c r="B154" s="10"/>
      <c r="C154" s="5">
        <v>211</v>
      </c>
      <c r="D154" s="5"/>
      <c r="E154" s="8">
        <f t="shared" si="2"/>
        <v>35441.454299999998</v>
      </c>
      <c r="F154" s="8"/>
      <c r="G154" s="8">
        <f t="shared" si="2"/>
        <v>45010.6469</v>
      </c>
      <c r="H154" s="8"/>
      <c r="I154" s="8">
        <f t="shared" si="2"/>
        <v>54579.839599999999</v>
      </c>
    </row>
    <row r="155" spans="1:9" hidden="1" x14ac:dyDescent="0.2">
      <c r="A155" s="10"/>
      <c r="B155" s="10"/>
      <c r="C155" s="10"/>
      <c r="D155" s="10"/>
      <c r="E155" s="10">
        <f t="shared" si="2"/>
        <v>17.039200000000001</v>
      </c>
      <c r="F155" s="10"/>
      <c r="G155" s="10">
        <f t="shared" si="2"/>
        <v>21.639700000000001</v>
      </c>
      <c r="H155" s="10"/>
      <c r="I155" s="10">
        <f t="shared" si="2"/>
        <v>26.240300000000001</v>
      </c>
    </row>
    <row r="156" spans="1:9" hidden="1" x14ac:dyDescent="0.2">
      <c r="A156" s="5" t="s">
        <v>21</v>
      </c>
      <c r="B156" s="5"/>
      <c r="C156" s="5">
        <v>211</v>
      </c>
      <c r="D156" s="5"/>
      <c r="E156" s="8">
        <f t="shared" si="2"/>
        <v>35441.454299999998</v>
      </c>
      <c r="F156" s="8"/>
      <c r="G156" s="8">
        <f t="shared" si="2"/>
        <v>45010.6469</v>
      </c>
      <c r="H156" s="8"/>
      <c r="I156" s="8">
        <f t="shared" si="2"/>
        <v>54579.839599999999</v>
      </c>
    </row>
    <row r="157" spans="1:9" hidden="1" x14ac:dyDescent="0.2">
      <c r="A157" s="10"/>
      <c r="B157" s="10"/>
      <c r="C157" s="10"/>
      <c r="D157" s="10"/>
      <c r="E157" s="10">
        <f t="shared" si="2"/>
        <v>17.039200000000001</v>
      </c>
      <c r="F157" s="10"/>
      <c r="G157" s="10">
        <f t="shared" si="2"/>
        <v>21.639700000000001</v>
      </c>
      <c r="H157" s="10"/>
      <c r="I157" s="10">
        <f t="shared" si="2"/>
        <v>26.240300000000001</v>
      </c>
    </row>
    <row r="158" spans="1:9" hidden="1" x14ac:dyDescent="0.2">
      <c r="A158" s="5" t="s">
        <v>22</v>
      </c>
      <c r="B158" s="5"/>
      <c r="C158" s="5">
        <v>210</v>
      </c>
      <c r="D158" s="5"/>
      <c r="E158" s="8">
        <f t="shared" si="2"/>
        <v>33570.555099999998</v>
      </c>
      <c r="F158" s="8"/>
      <c r="G158" s="8">
        <f t="shared" si="2"/>
        <v>42634.604899999998</v>
      </c>
      <c r="H158" s="8"/>
      <c r="I158" s="8">
        <f t="shared" si="2"/>
        <v>51698.654799999997</v>
      </c>
    </row>
    <row r="159" spans="1:9" hidden="1" x14ac:dyDescent="0.2">
      <c r="A159" s="10"/>
      <c r="B159" s="10"/>
      <c r="C159" s="10"/>
      <c r="D159" s="10"/>
      <c r="E159" s="10">
        <f t="shared" si="2"/>
        <v>16.139700000000001</v>
      </c>
      <c r="F159" s="10"/>
      <c r="G159" s="10">
        <f t="shared" si="2"/>
        <v>20.497399999999999</v>
      </c>
      <c r="H159" s="10"/>
      <c r="I159" s="10">
        <f t="shared" si="2"/>
        <v>24.8551</v>
      </c>
    </row>
    <row r="160" spans="1:9" hidden="1" x14ac:dyDescent="0.2">
      <c r="A160" s="10"/>
      <c r="B160" s="10"/>
      <c r="C160" s="10"/>
      <c r="D160" s="10"/>
      <c r="E160" s="10"/>
      <c r="F160" s="10"/>
      <c r="G160" s="10"/>
      <c r="H160" s="10"/>
      <c r="I160" s="10"/>
    </row>
    <row r="161" spans="1:9" hidden="1" x14ac:dyDescent="0.2">
      <c r="A161" s="14" t="s">
        <v>23</v>
      </c>
      <c r="B161" s="14"/>
      <c r="C161" s="5"/>
      <c r="D161" s="5"/>
      <c r="E161" s="8"/>
      <c r="F161" s="8"/>
      <c r="G161" s="8"/>
      <c r="H161" s="8"/>
      <c r="I161" s="8"/>
    </row>
    <row r="162" spans="1:9" hidden="1" x14ac:dyDescent="0.2">
      <c r="A162" s="9" t="s">
        <v>48</v>
      </c>
      <c r="B162" s="9"/>
      <c r="C162" s="5">
        <v>119</v>
      </c>
      <c r="D162" s="5"/>
      <c r="E162" s="8">
        <f t="shared" ref="E162:I177" si="3">ROUND(E63*1.025,4)</f>
        <v>41924.714</v>
      </c>
      <c r="F162" s="8"/>
      <c r="G162" s="8">
        <f t="shared" si="3"/>
        <v>50309.656799999997</v>
      </c>
      <c r="H162" s="8"/>
      <c r="I162" s="8">
        <f t="shared" si="3"/>
        <v>58694.599600000001</v>
      </c>
    </row>
    <row r="163" spans="1:9" hidden="1" x14ac:dyDescent="0.2">
      <c r="A163" s="9"/>
      <c r="B163" s="9"/>
      <c r="C163" s="9"/>
      <c r="D163" s="9"/>
      <c r="E163" s="10">
        <f t="shared" si="3"/>
        <v>20.156099999999999</v>
      </c>
      <c r="F163" s="10"/>
      <c r="G163" s="10">
        <f t="shared" si="3"/>
        <v>24.1873</v>
      </c>
      <c r="H163" s="10"/>
      <c r="I163" s="10">
        <f t="shared" si="3"/>
        <v>28.218599999999999</v>
      </c>
    </row>
    <row r="164" spans="1:9" hidden="1" x14ac:dyDescent="0.2">
      <c r="A164" s="9" t="s">
        <v>36</v>
      </c>
      <c r="B164" s="9"/>
      <c r="C164" s="5">
        <v>118</v>
      </c>
      <c r="D164" s="5"/>
      <c r="E164" s="8">
        <f t="shared" si="3"/>
        <v>40444.192300000002</v>
      </c>
      <c r="F164" s="8"/>
      <c r="G164" s="8">
        <f t="shared" si="3"/>
        <v>48533.030700000003</v>
      </c>
      <c r="H164" s="8"/>
      <c r="I164" s="8">
        <f t="shared" si="3"/>
        <v>56621.869200000001</v>
      </c>
    </row>
    <row r="165" spans="1:9" hidden="1" x14ac:dyDescent="0.2">
      <c r="A165" s="9"/>
      <c r="B165" s="9"/>
      <c r="C165" s="9"/>
      <c r="D165" s="9"/>
      <c r="E165" s="10">
        <f t="shared" si="3"/>
        <v>19.444299999999998</v>
      </c>
      <c r="F165" s="10"/>
      <c r="G165" s="10">
        <f t="shared" si="3"/>
        <v>23.333200000000001</v>
      </c>
      <c r="H165" s="10"/>
      <c r="I165" s="10">
        <f t="shared" si="3"/>
        <v>27.222100000000001</v>
      </c>
    </row>
    <row r="166" spans="1:9" hidden="1" x14ac:dyDescent="0.2">
      <c r="A166" s="5" t="s">
        <v>24</v>
      </c>
      <c r="B166" s="5"/>
      <c r="C166" s="5">
        <v>118</v>
      </c>
      <c r="D166" s="5"/>
      <c r="E166" s="8">
        <f t="shared" si="3"/>
        <v>40444.192300000002</v>
      </c>
      <c r="F166" s="8"/>
      <c r="G166" s="8">
        <f t="shared" si="3"/>
        <v>48533.030700000003</v>
      </c>
      <c r="H166" s="8"/>
      <c r="I166" s="8">
        <f t="shared" si="3"/>
        <v>56621.869200000001</v>
      </c>
    </row>
    <row r="167" spans="1:9" hidden="1" x14ac:dyDescent="0.2">
      <c r="A167" s="9"/>
      <c r="B167" s="9"/>
      <c r="C167" s="9"/>
      <c r="D167" s="9"/>
      <c r="E167" s="10">
        <f t="shared" si="3"/>
        <v>19.444299999999998</v>
      </c>
      <c r="F167" s="10"/>
      <c r="G167" s="10">
        <f t="shared" si="3"/>
        <v>23.333200000000001</v>
      </c>
      <c r="H167" s="10"/>
      <c r="I167" s="10">
        <f t="shared" si="3"/>
        <v>27.222100000000001</v>
      </c>
    </row>
    <row r="168" spans="1:9" hidden="1" x14ac:dyDescent="0.2">
      <c r="A168" s="5" t="s">
        <v>25</v>
      </c>
      <c r="B168" s="5"/>
      <c r="C168" s="5">
        <v>117</v>
      </c>
      <c r="D168" s="5"/>
      <c r="E168" s="8">
        <f t="shared" si="3"/>
        <v>37111.1149</v>
      </c>
      <c r="F168" s="8"/>
      <c r="G168" s="8">
        <f t="shared" si="3"/>
        <v>44533.337800000001</v>
      </c>
      <c r="H168" s="8"/>
      <c r="I168" s="8">
        <f t="shared" si="3"/>
        <v>51955.560799999999</v>
      </c>
    </row>
    <row r="169" spans="1:9" hidden="1" x14ac:dyDescent="0.2">
      <c r="A169" s="15"/>
      <c r="B169" s="15"/>
      <c r="C169" s="15"/>
      <c r="D169" s="15"/>
      <c r="E169" s="10">
        <f t="shared" si="3"/>
        <v>17.841899999999999</v>
      </c>
      <c r="F169" s="10"/>
      <c r="G169" s="10">
        <f t="shared" si="3"/>
        <v>21.410299999999999</v>
      </c>
      <c r="H169" s="10"/>
      <c r="I169" s="10">
        <f t="shared" si="3"/>
        <v>24.9786</v>
      </c>
    </row>
    <row r="170" spans="1:9" hidden="1" x14ac:dyDescent="0.2">
      <c r="A170" s="15" t="s">
        <v>42</v>
      </c>
      <c r="B170" s="15"/>
      <c r="C170" s="5">
        <v>116</v>
      </c>
      <c r="D170" s="5"/>
      <c r="E170" s="8">
        <f t="shared" si="3"/>
        <v>33777.123699999996</v>
      </c>
      <c r="F170" s="8"/>
      <c r="G170" s="8">
        <f t="shared" si="3"/>
        <v>40532.548499999997</v>
      </c>
      <c r="H170" s="8"/>
      <c r="I170" s="8">
        <f t="shared" si="3"/>
        <v>47287.9732</v>
      </c>
    </row>
    <row r="171" spans="1:9" hidden="1" x14ac:dyDescent="0.2">
      <c r="A171" s="15"/>
      <c r="B171" s="15"/>
      <c r="C171" s="9"/>
      <c r="D171" s="9"/>
      <c r="E171" s="10">
        <f t="shared" si="3"/>
        <v>16.239000000000001</v>
      </c>
      <c r="F171" s="10"/>
      <c r="G171" s="10">
        <f t="shared" si="3"/>
        <v>19.486799999999999</v>
      </c>
      <c r="H171" s="10"/>
      <c r="I171" s="10">
        <f t="shared" si="3"/>
        <v>22.7346</v>
      </c>
    </row>
    <row r="172" spans="1:9" hidden="1" x14ac:dyDescent="0.2">
      <c r="A172" s="5" t="s">
        <v>26</v>
      </c>
      <c r="B172" s="5"/>
      <c r="C172" s="5">
        <v>116</v>
      </c>
      <c r="D172" s="5"/>
      <c r="E172" s="8">
        <f t="shared" si="3"/>
        <v>33777.123699999996</v>
      </c>
      <c r="F172" s="8"/>
      <c r="G172" s="8">
        <f t="shared" si="3"/>
        <v>40532.548499999997</v>
      </c>
      <c r="H172" s="8"/>
      <c r="I172" s="8">
        <f t="shared" si="3"/>
        <v>47287.9732</v>
      </c>
    </row>
    <row r="173" spans="1:9" hidden="1" x14ac:dyDescent="0.2">
      <c r="A173" s="9"/>
      <c r="B173" s="9"/>
      <c r="C173" s="9"/>
      <c r="D173" s="9"/>
      <c r="E173" s="10">
        <f t="shared" si="3"/>
        <v>16.239000000000001</v>
      </c>
      <c r="F173" s="10"/>
      <c r="G173" s="10">
        <f t="shared" si="3"/>
        <v>19.486799999999999</v>
      </c>
      <c r="H173" s="10"/>
      <c r="I173" s="10">
        <f t="shared" si="3"/>
        <v>22.7346</v>
      </c>
    </row>
    <row r="174" spans="1:9" hidden="1" x14ac:dyDescent="0.2">
      <c r="A174" s="5" t="s">
        <v>27</v>
      </c>
      <c r="B174" s="5"/>
      <c r="C174" s="5">
        <v>115</v>
      </c>
      <c r="D174" s="5"/>
      <c r="E174" s="8">
        <f t="shared" si="3"/>
        <v>32603.61</v>
      </c>
      <c r="F174" s="8"/>
      <c r="G174" s="8">
        <f t="shared" si="3"/>
        <v>39124.332000000002</v>
      </c>
      <c r="H174" s="8"/>
      <c r="I174" s="8">
        <f t="shared" si="3"/>
        <v>45645.053999999996</v>
      </c>
    </row>
    <row r="175" spans="1:9" hidden="1" x14ac:dyDescent="0.2">
      <c r="A175" s="9"/>
      <c r="B175" s="9"/>
      <c r="C175" s="9"/>
      <c r="D175" s="9"/>
      <c r="E175" s="10">
        <f t="shared" si="3"/>
        <v>15.674799999999999</v>
      </c>
      <c r="F175" s="10"/>
      <c r="G175" s="10">
        <f t="shared" si="3"/>
        <v>18.809799999999999</v>
      </c>
      <c r="H175" s="10"/>
      <c r="I175" s="10">
        <f t="shared" si="3"/>
        <v>21.944700000000001</v>
      </c>
    </row>
    <row r="176" spans="1:9" hidden="1" x14ac:dyDescent="0.2">
      <c r="A176" s="9" t="s">
        <v>33</v>
      </c>
      <c r="B176" s="9"/>
      <c r="C176" s="5">
        <v>115</v>
      </c>
      <c r="D176" s="5"/>
      <c r="E176" s="8">
        <f t="shared" si="3"/>
        <v>32603.61</v>
      </c>
      <c r="F176" s="8"/>
      <c r="G176" s="8">
        <f t="shared" si="3"/>
        <v>39124.332000000002</v>
      </c>
      <c r="H176" s="8"/>
      <c r="I176" s="8">
        <f t="shared" si="3"/>
        <v>45645.053999999996</v>
      </c>
    </row>
    <row r="177" spans="1:9" hidden="1" x14ac:dyDescent="0.2">
      <c r="A177" s="9" t="s">
        <v>34</v>
      </c>
      <c r="B177" s="9"/>
      <c r="C177" s="9"/>
      <c r="D177" s="9"/>
      <c r="E177" s="10">
        <f t="shared" si="3"/>
        <v>15.674799999999999</v>
      </c>
      <c r="F177" s="10"/>
      <c r="G177" s="10">
        <f t="shared" si="3"/>
        <v>18.809799999999999</v>
      </c>
      <c r="H177" s="10"/>
      <c r="I177" s="10">
        <f t="shared" si="3"/>
        <v>21.944700000000001</v>
      </c>
    </row>
    <row r="178" spans="1:9" hidden="1" x14ac:dyDescent="0.2">
      <c r="A178" s="9"/>
      <c r="B178" s="9"/>
      <c r="C178" s="9"/>
      <c r="D178" s="9"/>
      <c r="E178" s="10"/>
      <c r="F178" s="10"/>
      <c r="G178" s="10"/>
      <c r="H178" s="10"/>
      <c r="I178" s="10"/>
    </row>
    <row r="179" spans="1:9" hidden="1" x14ac:dyDescent="0.2">
      <c r="A179" s="5" t="s">
        <v>28</v>
      </c>
      <c r="B179" s="5"/>
      <c r="C179" s="5">
        <v>114</v>
      </c>
      <c r="D179" s="5"/>
      <c r="E179" s="8">
        <f t="shared" ref="E179:I196" si="4">ROUND(E80*1.025,4)</f>
        <v>31429.6394</v>
      </c>
      <c r="F179" s="8"/>
      <c r="G179" s="8">
        <f t="shared" si="4"/>
        <v>37715.567300000002</v>
      </c>
      <c r="H179" s="8"/>
      <c r="I179" s="8">
        <f t="shared" si="4"/>
        <v>44001.495199999998</v>
      </c>
    </row>
    <row r="180" spans="1:9" hidden="1" x14ac:dyDescent="0.2">
      <c r="A180" s="9"/>
      <c r="B180" s="9"/>
      <c r="C180" s="9"/>
      <c r="D180" s="9"/>
      <c r="E180" s="10">
        <f t="shared" si="4"/>
        <v>15.1104</v>
      </c>
      <c r="F180" s="10"/>
      <c r="G180" s="10">
        <f t="shared" si="4"/>
        <v>18.1325</v>
      </c>
      <c r="H180" s="10"/>
      <c r="I180" s="10">
        <f t="shared" si="4"/>
        <v>21.154599999999999</v>
      </c>
    </row>
    <row r="181" spans="1:9" hidden="1" x14ac:dyDescent="0.2">
      <c r="A181" s="15" t="s">
        <v>29</v>
      </c>
      <c r="B181" s="15"/>
      <c r="C181" s="5">
        <v>113</v>
      </c>
      <c r="D181" s="5"/>
      <c r="E181" s="8">
        <f t="shared" si="4"/>
        <v>30268.156299999999</v>
      </c>
      <c r="F181" s="8"/>
      <c r="G181" s="8">
        <f t="shared" si="4"/>
        <v>36321.787499999999</v>
      </c>
      <c r="H181" s="8"/>
      <c r="I181" s="8">
        <f t="shared" si="4"/>
        <v>42375.418799999999</v>
      </c>
    </row>
    <row r="182" spans="1:9" hidden="1" x14ac:dyDescent="0.2">
      <c r="A182" s="15"/>
      <c r="B182" s="15"/>
      <c r="C182" s="15"/>
      <c r="D182" s="15"/>
      <c r="E182" s="10">
        <f t="shared" si="4"/>
        <v>14.552</v>
      </c>
      <c r="F182" s="10"/>
      <c r="G182" s="10">
        <f t="shared" si="4"/>
        <v>17.462399999999999</v>
      </c>
      <c r="H182" s="10"/>
      <c r="I182" s="10">
        <f t="shared" si="4"/>
        <v>20.372800000000002</v>
      </c>
    </row>
    <row r="183" spans="1:9" hidden="1" x14ac:dyDescent="0.2">
      <c r="A183" s="15" t="s">
        <v>35</v>
      </c>
      <c r="B183" s="15"/>
      <c r="C183" s="5">
        <v>113</v>
      </c>
      <c r="D183" s="5"/>
      <c r="E183" s="8">
        <f t="shared" si="4"/>
        <v>30268.156299999999</v>
      </c>
      <c r="F183" s="8"/>
      <c r="G183" s="8">
        <f t="shared" si="4"/>
        <v>36321.787499999999</v>
      </c>
      <c r="H183" s="8"/>
      <c r="I183" s="8">
        <f t="shared" si="4"/>
        <v>42375.418799999999</v>
      </c>
    </row>
    <row r="184" spans="1:9" hidden="1" x14ac:dyDescent="0.2">
      <c r="A184" s="15"/>
      <c r="B184" s="15"/>
      <c r="C184" s="15"/>
      <c r="D184" s="15"/>
      <c r="E184" s="10">
        <f t="shared" si="4"/>
        <v>14.552</v>
      </c>
      <c r="F184" s="10"/>
      <c r="G184" s="10">
        <f t="shared" si="4"/>
        <v>17.462399999999999</v>
      </c>
      <c r="H184" s="10"/>
      <c r="I184" s="10">
        <f t="shared" si="4"/>
        <v>20.372800000000002</v>
      </c>
    </row>
    <row r="185" spans="1:9" hidden="1" x14ac:dyDescent="0.2">
      <c r="A185" s="15" t="s">
        <v>41</v>
      </c>
      <c r="B185" s="15"/>
      <c r="C185" s="5">
        <v>112</v>
      </c>
      <c r="D185" s="5"/>
      <c r="E185" s="8">
        <f t="shared" si="4"/>
        <v>26362.18</v>
      </c>
      <c r="F185" s="8"/>
      <c r="G185" s="8">
        <f t="shared" si="4"/>
        <v>31634.616000000002</v>
      </c>
      <c r="H185" s="8"/>
      <c r="I185" s="8">
        <f t="shared" si="4"/>
        <v>36907.052000000003</v>
      </c>
    </row>
    <row r="186" spans="1:9" hidden="1" x14ac:dyDescent="0.2">
      <c r="A186" s="15"/>
      <c r="B186" s="15"/>
      <c r="C186" s="15"/>
      <c r="D186" s="15"/>
      <c r="E186" s="10">
        <f t="shared" si="4"/>
        <v>12.674099999999999</v>
      </c>
      <c r="F186" s="10"/>
      <c r="G186" s="10">
        <f t="shared" si="4"/>
        <v>15.209</v>
      </c>
      <c r="H186" s="10"/>
      <c r="I186" s="10">
        <f t="shared" si="4"/>
        <v>17.7438</v>
      </c>
    </row>
    <row r="187" spans="1:9" hidden="1" x14ac:dyDescent="0.2">
      <c r="A187" s="5" t="s">
        <v>52</v>
      </c>
      <c r="B187" s="5"/>
      <c r="C187" s="5">
        <v>112</v>
      </c>
      <c r="D187" s="5"/>
      <c r="E187" s="8">
        <f t="shared" si="4"/>
        <v>26362.18</v>
      </c>
      <c r="F187" s="8"/>
      <c r="G187" s="8">
        <f t="shared" si="4"/>
        <v>31634.616000000002</v>
      </c>
      <c r="H187" s="8"/>
      <c r="I187" s="8">
        <f t="shared" si="4"/>
        <v>36907.052000000003</v>
      </c>
    </row>
    <row r="188" spans="1:9" hidden="1" x14ac:dyDescent="0.2">
      <c r="A188" s="15"/>
      <c r="B188" s="15"/>
      <c r="C188" s="15"/>
      <c r="D188" s="15"/>
      <c r="E188" s="10">
        <f t="shared" si="4"/>
        <v>12.674099999999999</v>
      </c>
      <c r="F188" s="10"/>
      <c r="G188" s="10">
        <f t="shared" si="4"/>
        <v>15.209</v>
      </c>
      <c r="H188" s="10"/>
      <c r="I188" s="10">
        <f t="shared" si="4"/>
        <v>17.7438</v>
      </c>
    </row>
    <row r="189" spans="1:9" hidden="1" x14ac:dyDescent="0.2">
      <c r="A189" s="5" t="s">
        <v>30</v>
      </c>
      <c r="B189" s="5"/>
      <c r="C189" s="16">
        <v>111</v>
      </c>
      <c r="D189" s="16"/>
      <c r="E189" s="8">
        <f t="shared" si="4"/>
        <v>22424.071400000001</v>
      </c>
      <c r="F189" s="8"/>
      <c r="G189" s="8">
        <f t="shared" si="4"/>
        <v>26908.885699999999</v>
      </c>
      <c r="H189" s="8"/>
      <c r="I189" s="8">
        <f t="shared" si="4"/>
        <v>31393.7</v>
      </c>
    </row>
    <row r="190" spans="1:9" hidden="1" x14ac:dyDescent="0.2">
      <c r="A190" s="15"/>
      <c r="B190" s="15"/>
      <c r="C190" s="15"/>
      <c r="D190" s="15"/>
      <c r="E190" s="10">
        <f t="shared" si="4"/>
        <v>10.780799999999999</v>
      </c>
      <c r="F190" s="10"/>
      <c r="G190" s="10">
        <f t="shared" si="4"/>
        <v>12.936999999999999</v>
      </c>
      <c r="H190" s="10"/>
      <c r="I190" s="10">
        <f t="shared" si="4"/>
        <v>15.0931</v>
      </c>
    </row>
    <row r="191" spans="1:9" hidden="1" x14ac:dyDescent="0.2">
      <c r="A191" s="15" t="s">
        <v>40</v>
      </c>
      <c r="B191" s="15"/>
      <c r="C191" s="5">
        <v>111</v>
      </c>
      <c r="D191" s="5"/>
      <c r="E191" s="8">
        <f t="shared" si="4"/>
        <v>22424.071400000001</v>
      </c>
      <c r="F191" s="8"/>
      <c r="G191" s="8">
        <f t="shared" si="4"/>
        <v>26908.885699999999</v>
      </c>
      <c r="H191" s="8"/>
      <c r="I191" s="8">
        <f t="shared" si="4"/>
        <v>31393.7</v>
      </c>
    </row>
    <row r="192" spans="1:9" hidden="1" x14ac:dyDescent="0.2">
      <c r="A192" s="15"/>
      <c r="B192" s="15"/>
      <c r="C192" s="15"/>
      <c r="D192" s="15"/>
      <c r="E192" s="10">
        <f t="shared" si="4"/>
        <v>10.780799999999999</v>
      </c>
      <c r="F192" s="10"/>
      <c r="G192" s="10">
        <f t="shared" si="4"/>
        <v>12.936999999999999</v>
      </c>
      <c r="H192" s="10"/>
      <c r="I192" s="10">
        <f t="shared" si="4"/>
        <v>15.0931</v>
      </c>
    </row>
    <row r="193" spans="1:9" hidden="1" x14ac:dyDescent="0.2">
      <c r="A193" s="5" t="s">
        <v>31</v>
      </c>
      <c r="B193" s="5"/>
      <c r="C193" s="5">
        <v>111</v>
      </c>
      <c r="D193" s="5"/>
      <c r="E193" s="8">
        <f t="shared" si="4"/>
        <v>22424.071400000001</v>
      </c>
      <c r="F193" s="8"/>
      <c r="G193" s="8">
        <f t="shared" si="4"/>
        <v>26908.885699999999</v>
      </c>
      <c r="H193" s="8"/>
      <c r="I193" s="8">
        <f t="shared" si="4"/>
        <v>31393.7</v>
      </c>
    </row>
    <row r="194" spans="1:9" hidden="1" x14ac:dyDescent="0.2">
      <c r="A194" s="15"/>
      <c r="B194" s="15"/>
      <c r="C194" s="15"/>
      <c r="D194" s="15"/>
      <c r="E194" s="10">
        <f t="shared" si="4"/>
        <v>10.780799999999999</v>
      </c>
      <c r="F194" s="10"/>
      <c r="G194" s="10">
        <f t="shared" si="4"/>
        <v>12.936999999999999</v>
      </c>
      <c r="H194" s="10"/>
      <c r="I194" s="10">
        <f t="shared" si="4"/>
        <v>15.0931</v>
      </c>
    </row>
    <row r="195" spans="1:9" hidden="1" x14ac:dyDescent="0.2">
      <c r="A195" s="5" t="s">
        <v>39</v>
      </c>
      <c r="B195" s="5"/>
      <c r="C195" s="5">
        <v>110</v>
      </c>
      <c r="D195" s="5"/>
      <c r="E195" s="8">
        <f t="shared" si="4"/>
        <v>19360.235100000002</v>
      </c>
      <c r="F195" s="8"/>
      <c r="G195" s="8">
        <f t="shared" si="4"/>
        <v>23232.282200000001</v>
      </c>
      <c r="H195" s="8"/>
      <c r="I195" s="8">
        <f t="shared" si="4"/>
        <v>27104.3292</v>
      </c>
    </row>
    <row r="196" spans="1:9" hidden="1" x14ac:dyDescent="0.2">
      <c r="A196" s="5"/>
      <c r="B196" s="5"/>
      <c r="C196" s="15"/>
      <c r="D196" s="15"/>
      <c r="E196" s="10">
        <f t="shared" si="4"/>
        <v>9.3078000000000003</v>
      </c>
      <c r="F196" s="10"/>
      <c r="G196" s="10">
        <f t="shared" si="4"/>
        <v>11.1694</v>
      </c>
      <c r="H196" s="10"/>
      <c r="I196" s="10">
        <f t="shared" si="4"/>
        <v>13.030900000000001</v>
      </c>
    </row>
    <row r="197" spans="1:9" hidden="1" x14ac:dyDescent="0.2"/>
    <row r="198" spans="1:9" hidden="1" x14ac:dyDescent="0.2"/>
    <row r="199" spans="1:9" ht="13.5" hidden="1" thickBot="1" x14ac:dyDescent="0.25"/>
    <row r="200" spans="1:9" hidden="1" x14ac:dyDescent="0.2">
      <c r="A200" s="1" t="s">
        <v>55</v>
      </c>
      <c r="B200" s="1"/>
      <c r="C200" s="2" t="s">
        <v>0</v>
      </c>
      <c r="D200" s="2"/>
      <c r="E200" s="2"/>
      <c r="F200" s="2"/>
      <c r="G200" s="2"/>
      <c r="H200" s="2"/>
      <c r="I200" s="2"/>
    </row>
    <row r="201" spans="1:9" ht="13.5" hidden="1" thickBot="1" x14ac:dyDescent="0.25">
      <c r="A201" s="4" t="s">
        <v>1</v>
      </c>
      <c r="B201" s="4"/>
      <c r="C201" s="4" t="s">
        <v>2</v>
      </c>
      <c r="D201" s="4"/>
      <c r="E201" s="4" t="s">
        <v>3</v>
      </c>
      <c r="F201" s="4"/>
      <c r="G201" s="4" t="s">
        <v>4</v>
      </c>
      <c r="H201" s="4"/>
      <c r="I201" s="4" t="s">
        <v>5</v>
      </c>
    </row>
    <row r="202" spans="1:9" hidden="1" x14ac:dyDescent="0.2">
      <c r="A202" s="5"/>
      <c r="B202" s="5"/>
      <c r="C202" s="5"/>
      <c r="D202" s="5"/>
      <c r="E202" s="5"/>
      <c r="F202" s="5"/>
      <c r="G202" s="5"/>
      <c r="H202" s="5"/>
      <c r="I202" s="5"/>
    </row>
    <row r="203" spans="1:9" hidden="1" x14ac:dyDescent="0.2">
      <c r="A203" s="6" t="s">
        <v>44</v>
      </c>
      <c r="B203" s="6"/>
      <c r="C203" s="5"/>
      <c r="D203" s="5"/>
      <c r="E203" s="5"/>
      <c r="F203" s="5"/>
      <c r="G203" s="5"/>
      <c r="H203" s="5"/>
      <c r="I203" s="5"/>
    </row>
    <row r="204" spans="1:9" hidden="1" x14ac:dyDescent="0.2">
      <c r="A204" s="5"/>
      <c r="B204" s="5"/>
      <c r="C204" s="5"/>
      <c r="D204" s="5"/>
      <c r="E204" s="5"/>
      <c r="F204" s="5"/>
      <c r="G204" s="5"/>
      <c r="H204" s="5"/>
      <c r="I204" s="5"/>
    </row>
    <row r="205" spans="1:9" hidden="1" x14ac:dyDescent="0.2">
      <c r="A205" s="5"/>
      <c r="B205" s="5"/>
      <c r="C205" s="7"/>
      <c r="D205" s="7"/>
      <c r="E205" s="8"/>
      <c r="F205" s="8"/>
      <c r="G205" s="8"/>
      <c r="H205" s="8"/>
      <c r="I205" s="8"/>
    </row>
    <row r="206" spans="1:9" hidden="1" x14ac:dyDescent="0.2">
      <c r="A206" s="5" t="s">
        <v>6</v>
      </c>
      <c r="B206" s="5"/>
      <c r="C206" s="5">
        <v>218</v>
      </c>
      <c r="D206" s="5"/>
      <c r="E206" s="8">
        <f t="shared" ref="E206:I225" si="5">ROUND(E106*1.03,4)</f>
        <v>60171.015099999997</v>
      </c>
      <c r="F206" s="8"/>
      <c r="G206" s="8">
        <f t="shared" si="5"/>
        <v>76417.189199999993</v>
      </c>
      <c r="H206" s="8"/>
      <c r="I206" s="8">
        <f t="shared" si="5"/>
        <v>92663.363299999997</v>
      </c>
    </row>
    <row r="207" spans="1:9" hidden="1" x14ac:dyDescent="0.2">
      <c r="A207" s="9"/>
      <c r="B207" s="9"/>
      <c r="C207" s="9"/>
      <c r="D207" s="9"/>
      <c r="E207" s="10">
        <f t="shared" si="5"/>
        <v>28.9284</v>
      </c>
      <c r="F207" s="10"/>
      <c r="G207" s="10">
        <f t="shared" si="5"/>
        <v>36.739100000000001</v>
      </c>
      <c r="H207" s="10"/>
      <c r="I207" s="10">
        <f t="shared" si="5"/>
        <v>44.549700000000001</v>
      </c>
    </row>
    <row r="208" spans="1:9" hidden="1" x14ac:dyDescent="0.2">
      <c r="A208" s="5" t="s">
        <v>49</v>
      </c>
      <c r="B208" s="5"/>
      <c r="C208" s="5">
        <v>218</v>
      </c>
      <c r="D208" s="5"/>
      <c r="E208" s="8">
        <f t="shared" si="5"/>
        <v>60171.015099999997</v>
      </c>
      <c r="F208" s="8"/>
      <c r="G208" s="8">
        <f t="shared" si="5"/>
        <v>76417.189199999993</v>
      </c>
      <c r="H208" s="8"/>
      <c r="I208" s="8">
        <f t="shared" si="5"/>
        <v>92663.363299999997</v>
      </c>
    </row>
    <row r="209" spans="1:9" hidden="1" x14ac:dyDescent="0.2">
      <c r="A209" s="9"/>
      <c r="B209" s="9"/>
      <c r="C209" s="9"/>
      <c r="D209" s="9"/>
      <c r="E209" s="10">
        <f t="shared" si="5"/>
        <v>28.9284</v>
      </c>
      <c r="F209" s="10"/>
      <c r="G209" s="10">
        <f t="shared" si="5"/>
        <v>36.739100000000001</v>
      </c>
      <c r="H209" s="10"/>
      <c r="I209" s="10">
        <f t="shared" si="5"/>
        <v>44.549700000000001</v>
      </c>
    </row>
    <row r="210" spans="1:9" hidden="1" x14ac:dyDescent="0.2">
      <c r="A210" s="5" t="s">
        <v>7</v>
      </c>
      <c r="B210" s="5"/>
      <c r="C210" s="5">
        <v>218</v>
      </c>
      <c r="D210" s="5"/>
      <c r="E210" s="8">
        <f t="shared" si="5"/>
        <v>60171.415500000003</v>
      </c>
      <c r="F210" s="8"/>
      <c r="G210" s="8">
        <f t="shared" si="5"/>
        <v>76417.296499999997</v>
      </c>
      <c r="H210" s="8"/>
      <c r="I210" s="8">
        <f t="shared" si="5"/>
        <v>92663.177500000005</v>
      </c>
    </row>
    <row r="211" spans="1:9" hidden="1" x14ac:dyDescent="0.2">
      <c r="A211" s="10"/>
      <c r="B211" s="10"/>
      <c r="C211" s="10"/>
      <c r="D211" s="10"/>
      <c r="E211" s="10">
        <f t="shared" si="5"/>
        <v>28.9284</v>
      </c>
      <c r="F211" s="10"/>
      <c r="G211" s="10">
        <f t="shared" si="5"/>
        <v>36.739100000000001</v>
      </c>
      <c r="H211" s="10"/>
      <c r="I211" s="10">
        <f t="shared" si="5"/>
        <v>44.549700000000001</v>
      </c>
    </row>
    <row r="212" spans="1:9" hidden="1" x14ac:dyDescent="0.2">
      <c r="A212" s="5" t="s">
        <v>8</v>
      </c>
      <c r="B212" s="5"/>
      <c r="C212" s="5">
        <v>218</v>
      </c>
      <c r="D212" s="5"/>
      <c r="E212" s="8">
        <f t="shared" si="5"/>
        <v>60171.415500000003</v>
      </c>
      <c r="F212" s="8"/>
      <c r="G212" s="8">
        <f t="shared" si="5"/>
        <v>76417.296499999997</v>
      </c>
      <c r="H212" s="8"/>
      <c r="I212" s="8">
        <f t="shared" si="5"/>
        <v>92663.177500000005</v>
      </c>
    </row>
    <row r="213" spans="1:9" hidden="1" x14ac:dyDescent="0.2">
      <c r="A213" s="10"/>
      <c r="B213" s="10"/>
      <c r="C213" s="10"/>
      <c r="D213" s="10"/>
      <c r="E213" s="10">
        <f t="shared" si="5"/>
        <v>28.9284</v>
      </c>
      <c r="F213" s="10"/>
      <c r="G213" s="10">
        <f t="shared" si="5"/>
        <v>36.739100000000001</v>
      </c>
      <c r="H213" s="10"/>
      <c r="I213" s="10">
        <f t="shared" si="5"/>
        <v>44.549700000000001</v>
      </c>
    </row>
    <row r="214" spans="1:9" hidden="1" x14ac:dyDescent="0.2">
      <c r="A214" s="5" t="s">
        <v>9</v>
      </c>
      <c r="B214" s="5"/>
      <c r="C214" s="5">
        <v>217</v>
      </c>
      <c r="D214" s="5"/>
      <c r="E214" s="8">
        <f t="shared" si="5"/>
        <v>57328.672899999998</v>
      </c>
      <c r="F214" s="8"/>
      <c r="G214" s="8">
        <f t="shared" si="5"/>
        <v>72807.414600000004</v>
      </c>
      <c r="H214" s="8"/>
      <c r="I214" s="8">
        <f t="shared" si="5"/>
        <v>88286.156199999998</v>
      </c>
    </row>
    <row r="215" spans="1:9" hidden="1" x14ac:dyDescent="0.2">
      <c r="A215" s="10"/>
      <c r="B215" s="10"/>
      <c r="C215" s="10"/>
      <c r="D215" s="10"/>
      <c r="E215" s="10">
        <f t="shared" si="5"/>
        <v>27.561900000000001</v>
      </c>
      <c r="F215" s="10"/>
      <c r="G215" s="10">
        <f t="shared" si="5"/>
        <v>35.003500000000003</v>
      </c>
      <c r="H215" s="10"/>
      <c r="I215" s="10">
        <f t="shared" si="5"/>
        <v>42.445300000000003</v>
      </c>
    </row>
    <row r="216" spans="1:9" hidden="1" x14ac:dyDescent="0.2">
      <c r="A216" s="5" t="s">
        <v>10</v>
      </c>
      <c r="B216" s="5"/>
      <c r="C216" s="5">
        <v>216</v>
      </c>
      <c r="D216" s="5"/>
      <c r="E216" s="8">
        <f t="shared" si="5"/>
        <v>53639.317499999997</v>
      </c>
      <c r="F216" s="8"/>
      <c r="G216" s="8">
        <f t="shared" si="5"/>
        <v>68121.933199999999</v>
      </c>
      <c r="H216" s="8"/>
      <c r="I216" s="8">
        <f t="shared" si="5"/>
        <v>82604.548899999994</v>
      </c>
    </row>
    <row r="217" spans="1:9" hidden="1" x14ac:dyDescent="0.2">
      <c r="A217" s="10"/>
      <c r="B217" s="10"/>
      <c r="C217" s="10"/>
      <c r="D217" s="10"/>
      <c r="E217" s="10">
        <f t="shared" si="5"/>
        <v>25.7881</v>
      </c>
      <c r="F217" s="10"/>
      <c r="G217" s="10">
        <f t="shared" si="5"/>
        <v>32.750900000000001</v>
      </c>
      <c r="H217" s="10"/>
      <c r="I217" s="10">
        <f t="shared" si="5"/>
        <v>39.713700000000003</v>
      </c>
    </row>
    <row r="218" spans="1:9" hidden="1" x14ac:dyDescent="0.2">
      <c r="A218" s="5" t="s">
        <v>12</v>
      </c>
      <c r="B218" s="5"/>
      <c r="C218" s="5">
        <v>216</v>
      </c>
      <c r="D218" s="5"/>
      <c r="E218" s="8">
        <f t="shared" si="5"/>
        <v>53639.317499999997</v>
      </c>
      <c r="F218" s="8"/>
      <c r="G218" s="8">
        <f t="shared" si="5"/>
        <v>68121.933199999999</v>
      </c>
      <c r="H218" s="8"/>
      <c r="I218" s="8">
        <f t="shared" si="5"/>
        <v>82604.548899999994</v>
      </c>
    </row>
    <row r="219" spans="1:9" hidden="1" x14ac:dyDescent="0.2">
      <c r="A219" s="10"/>
      <c r="B219" s="10"/>
      <c r="C219" s="10"/>
      <c r="D219" s="10"/>
      <c r="E219" s="10">
        <f t="shared" si="5"/>
        <v>25.7881</v>
      </c>
      <c r="F219" s="10"/>
      <c r="G219" s="10">
        <f t="shared" si="5"/>
        <v>32.750900000000001</v>
      </c>
      <c r="H219" s="10"/>
      <c r="I219" s="10">
        <f t="shared" si="5"/>
        <v>39.713700000000003</v>
      </c>
    </row>
    <row r="220" spans="1:9" hidden="1" x14ac:dyDescent="0.2">
      <c r="A220" s="5" t="s">
        <v>11</v>
      </c>
      <c r="B220" s="5"/>
      <c r="C220" s="5">
        <v>215</v>
      </c>
      <c r="D220" s="5"/>
      <c r="E220" s="8">
        <f t="shared" si="5"/>
        <v>49243.119599999998</v>
      </c>
      <c r="F220" s="8"/>
      <c r="G220" s="8">
        <f t="shared" si="5"/>
        <v>62538.761899999998</v>
      </c>
      <c r="H220" s="8"/>
      <c r="I220" s="8">
        <f t="shared" si="5"/>
        <v>75834.404299999995</v>
      </c>
    </row>
    <row r="221" spans="1:9" hidden="1" x14ac:dyDescent="0.2">
      <c r="A221" s="10"/>
      <c r="B221" s="10"/>
      <c r="C221" s="10"/>
      <c r="D221" s="10"/>
      <c r="E221" s="10">
        <f t="shared" si="5"/>
        <v>23.674600000000002</v>
      </c>
      <c r="F221" s="10"/>
      <c r="G221" s="10">
        <f t="shared" si="5"/>
        <v>30.066700000000001</v>
      </c>
      <c r="H221" s="10"/>
      <c r="I221" s="10">
        <f t="shared" si="5"/>
        <v>36.458799999999997</v>
      </c>
    </row>
    <row r="222" spans="1:9" hidden="1" x14ac:dyDescent="0.2">
      <c r="A222" s="5" t="s">
        <v>13</v>
      </c>
      <c r="B222" s="5"/>
      <c r="C222" s="5">
        <v>215</v>
      </c>
      <c r="D222" s="5"/>
      <c r="E222" s="8">
        <f t="shared" si="5"/>
        <v>49243.119599999998</v>
      </c>
      <c r="F222" s="8"/>
      <c r="G222" s="8">
        <f t="shared" si="5"/>
        <v>62538.761899999998</v>
      </c>
      <c r="H222" s="8"/>
      <c r="I222" s="8">
        <f t="shared" si="5"/>
        <v>75834.404299999995</v>
      </c>
    </row>
    <row r="223" spans="1:9" hidden="1" x14ac:dyDescent="0.2">
      <c r="A223" s="10"/>
      <c r="B223" s="10"/>
      <c r="C223" s="10"/>
      <c r="D223" s="10"/>
      <c r="E223" s="10">
        <f t="shared" si="5"/>
        <v>23.674600000000002</v>
      </c>
      <c r="F223" s="10"/>
      <c r="G223" s="10">
        <f t="shared" si="5"/>
        <v>30.066700000000001</v>
      </c>
      <c r="H223" s="10"/>
      <c r="I223" s="10">
        <f t="shared" si="5"/>
        <v>36.458799999999997</v>
      </c>
    </row>
    <row r="224" spans="1:9" hidden="1" x14ac:dyDescent="0.2">
      <c r="A224" s="5" t="s">
        <v>14</v>
      </c>
      <c r="B224" s="5"/>
      <c r="C224" s="5">
        <v>214</v>
      </c>
      <c r="D224" s="5"/>
      <c r="E224" s="8">
        <f t="shared" si="5"/>
        <v>46460.809800000003</v>
      </c>
      <c r="F224" s="8"/>
      <c r="G224" s="8">
        <f t="shared" si="5"/>
        <v>59005.228499999997</v>
      </c>
      <c r="H224" s="8"/>
      <c r="I224" s="8">
        <f t="shared" si="5"/>
        <v>71549.647100000002</v>
      </c>
    </row>
    <row r="225" spans="1:9" hidden="1" x14ac:dyDescent="0.2">
      <c r="A225" s="10"/>
      <c r="B225" s="10"/>
      <c r="C225" s="10"/>
      <c r="D225" s="10"/>
      <c r="E225" s="10">
        <f t="shared" si="5"/>
        <v>22.3369</v>
      </c>
      <c r="F225" s="10"/>
      <c r="G225" s="10">
        <f t="shared" si="5"/>
        <v>28.367799999999999</v>
      </c>
      <c r="H225" s="10"/>
      <c r="I225" s="10">
        <f t="shared" si="5"/>
        <v>34.398899999999998</v>
      </c>
    </row>
    <row r="226" spans="1:9" hidden="1" x14ac:dyDescent="0.2">
      <c r="A226" s="10" t="s">
        <v>15</v>
      </c>
      <c r="B226" s="10"/>
      <c r="C226" s="5">
        <v>214</v>
      </c>
      <c r="D226" s="5"/>
      <c r="E226" s="8">
        <f t="shared" ref="E226:I245" si="6">ROUND(E126*1.03,4)</f>
        <v>46460.809800000003</v>
      </c>
      <c r="F226" s="8"/>
      <c r="G226" s="8">
        <f t="shared" si="6"/>
        <v>59005.228499999997</v>
      </c>
      <c r="H226" s="8"/>
      <c r="I226" s="8">
        <f t="shared" si="6"/>
        <v>71549.647100000002</v>
      </c>
    </row>
    <row r="227" spans="1:9" hidden="1" x14ac:dyDescent="0.2">
      <c r="A227" s="10"/>
      <c r="B227" s="10"/>
      <c r="C227" s="10"/>
      <c r="D227" s="10"/>
      <c r="E227" s="10">
        <f t="shared" si="6"/>
        <v>22.3369</v>
      </c>
      <c r="F227" s="10"/>
      <c r="G227" s="10">
        <f t="shared" si="6"/>
        <v>28.367799999999999</v>
      </c>
      <c r="H227" s="10"/>
      <c r="I227" s="10">
        <f t="shared" si="6"/>
        <v>34.398899999999998</v>
      </c>
    </row>
    <row r="228" spans="1:9" hidden="1" x14ac:dyDescent="0.2">
      <c r="A228" s="10" t="s">
        <v>16</v>
      </c>
      <c r="B228" s="10"/>
      <c r="C228" s="5">
        <v>214</v>
      </c>
      <c r="D228" s="5"/>
      <c r="E228" s="8">
        <f t="shared" si="6"/>
        <v>46460.809800000003</v>
      </c>
      <c r="F228" s="8"/>
      <c r="G228" s="8">
        <f t="shared" si="6"/>
        <v>59005.228499999997</v>
      </c>
      <c r="H228" s="8"/>
      <c r="I228" s="8">
        <f t="shared" si="6"/>
        <v>71549.647100000002</v>
      </c>
    </row>
    <row r="229" spans="1:9" hidden="1" x14ac:dyDescent="0.2">
      <c r="A229" s="10"/>
      <c r="B229" s="10"/>
      <c r="C229" s="10"/>
      <c r="D229" s="10"/>
      <c r="E229" s="10">
        <f t="shared" si="6"/>
        <v>22.3369</v>
      </c>
      <c r="F229" s="10"/>
      <c r="G229" s="10">
        <f t="shared" si="6"/>
        <v>28.367799999999999</v>
      </c>
      <c r="H229" s="10"/>
      <c r="I229" s="10">
        <f t="shared" si="6"/>
        <v>34.398899999999998</v>
      </c>
    </row>
    <row r="230" spans="1:9" hidden="1" x14ac:dyDescent="0.2">
      <c r="A230" s="5" t="s">
        <v>38</v>
      </c>
      <c r="B230" s="5"/>
      <c r="C230" s="5">
        <v>214</v>
      </c>
      <c r="D230" s="5"/>
      <c r="E230" s="8">
        <f t="shared" si="6"/>
        <v>46460.809800000003</v>
      </c>
      <c r="F230" s="8"/>
      <c r="G230" s="8">
        <f t="shared" si="6"/>
        <v>59005.228499999997</v>
      </c>
      <c r="H230" s="8"/>
      <c r="I230" s="8">
        <f t="shared" si="6"/>
        <v>71549.647100000002</v>
      </c>
    </row>
    <row r="231" spans="1:9" hidden="1" x14ac:dyDescent="0.2">
      <c r="A231" s="10"/>
      <c r="B231" s="10"/>
      <c r="C231" s="10"/>
      <c r="D231" s="10"/>
      <c r="E231" s="10">
        <f t="shared" si="6"/>
        <v>22.3369</v>
      </c>
      <c r="F231" s="10"/>
      <c r="G231" s="10">
        <f t="shared" si="6"/>
        <v>28.367799999999999</v>
      </c>
      <c r="H231" s="10"/>
      <c r="I231" s="10">
        <f t="shared" si="6"/>
        <v>34.398899999999998</v>
      </c>
    </row>
    <row r="232" spans="1:9" hidden="1" x14ac:dyDescent="0.2">
      <c r="A232" s="5" t="s">
        <v>17</v>
      </c>
      <c r="B232" s="5"/>
      <c r="C232" s="5">
        <v>213</v>
      </c>
      <c r="D232" s="5"/>
      <c r="E232" s="8">
        <f t="shared" si="6"/>
        <v>43145.195399999997</v>
      </c>
      <c r="F232" s="8"/>
      <c r="G232" s="8">
        <f t="shared" si="6"/>
        <v>54794.398099999999</v>
      </c>
      <c r="H232" s="8"/>
      <c r="I232" s="8">
        <f t="shared" si="6"/>
        <v>66443.600900000005</v>
      </c>
    </row>
    <row r="233" spans="1:9" hidden="1" x14ac:dyDescent="0.2">
      <c r="A233" s="10"/>
      <c r="B233" s="10"/>
      <c r="C233" s="10"/>
      <c r="D233" s="10"/>
      <c r="E233" s="10">
        <f t="shared" si="6"/>
        <v>20.742899999999999</v>
      </c>
      <c r="F233" s="10"/>
      <c r="G233" s="10">
        <f t="shared" si="6"/>
        <v>26.343499999999999</v>
      </c>
      <c r="H233" s="10"/>
      <c r="I233" s="10">
        <f t="shared" si="6"/>
        <v>31.943999999999999</v>
      </c>
    </row>
    <row r="234" spans="1:9" hidden="1" x14ac:dyDescent="0.2">
      <c r="A234" s="10" t="s">
        <v>50</v>
      </c>
      <c r="B234" s="10"/>
      <c r="C234" s="5">
        <v>213</v>
      </c>
      <c r="D234" s="5"/>
      <c r="E234" s="8">
        <f t="shared" si="6"/>
        <v>43145.195399999997</v>
      </c>
      <c r="F234" s="8"/>
      <c r="G234" s="8">
        <f t="shared" si="6"/>
        <v>54794.398099999999</v>
      </c>
      <c r="H234" s="8"/>
      <c r="I234" s="8">
        <f t="shared" si="6"/>
        <v>66443.600900000005</v>
      </c>
    </row>
    <row r="235" spans="1:9" hidden="1" x14ac:dyDescent="0.2">
      <c r="A235" s="10"/>
      <c r="B235" s="10"/>
      <c r="C235" s="10"/>
      <c r="D235" s="10"/>
      <c r="E235" s="10">
        <f t="shared" si="6"/>
        <v>20.742899999999999</v>
      </c>
      <c r="F235" s="10"/>
      <c r="G235" s="10">
        <f t="shared" si="6"/>
        <v>26.343499999999999</v>
      </c>
      <c r="H235" s="10"/>
      <c r="I235" s="10">
        <f t="shared" si="6"/>
        <v>31.943999999999999</v>
      </c>
    </row>
    <row r="236" spans="1:9" hidden="1" x14ac:dyDescent="0.2">
      <c r="A236" s="10" t="s">
        <v>43</v>
      </c>
      <c r="B236" s="10"/>
      <c r="C236" s="11">
        <v>212</v>
      </c>
      <c r="D236" s="11"/>
      <c r="E236" s="8">
        <f t="shared" si="6"/>
        <v>39716.360699999997</v>
      </c>
      <c r="F236" s="8"/>
      <c r="G236" s="8">
        <f t="shared" si="6"/>
        <v>50439.778200000001</v>
      </c>
      <c r="H236" s="8"/>
      <c r="I236" s="8">
        <f t="shared" si="6"/>
        <v>61163.195500000002</v>
      </c>
    </row>
    <row r="237" spans="1:9" hidden="1" x14ac:dyDescent="0.2">
      <c r="A237" s="10"/>
      <c r="B237" s="10"/>
      <c r="C237" s="10"/>
      <c r="D237" s="10"/>
      <c r="E237" s="10">
        <f t="shared" si="6"/>
        <v>19.0944</v>
      </c>
      <c r="F237" s="10"/>
      <c r="G237" s="10">
        <f t="shared" si="6"/>
        <v>24.2499</v>
      </c>
      <c r="H237" s="10"/>
      <c r="I237" s="10">
        <f t="shared" si="6"/>
        <v>29.4054</v>
      </c>
    </row>
    <row r="238" spans="1:9" hidden="1" x14ac:dyDescent="0.2">
      <c r="A238" s="12" t="s">
        <v>18</v>
      </c>
      <c r="B238" s="12"/>
      <c r="C238" s="11">
        <v>212</v>
      </c>
      <c r="D238" s="11"/>
      <c r="E238" s="8">
        <f t="shared" si="6"/>
        <v>39716.360699999997</v>
      </c>
      <c r="F238" s="8"/>
      <c r="G238" s="8">
        <f t="shared" si="6"/>
        <v>50439.778200000001</v>
      </c>
      <c r="H238" s="8"/>
      <c r="I238" s="8">
        <f t="shared" si="6"/>
        <v>61163.195500000002</v>
      </c>
    </row>
    <row r="239" spans="1:9" hidden="1" x14ac:dyDescent="0.2">
      <c r="A239" s="10"/>
      <c r="B239" s="10"/>
      <c r="C239" s="10"/>
      <c r="D239" s="10"/>
      <c r="E239" s="10">
        <f t="shared" si="6"/>
        <v>19.0944</v>
      </c>
      <c r="F239" s="10"/>
      <c r="G239" s="10">
        <f t="shared" si="6"/>
        <v>24.2499</v>
      </c>
      <c r="H239" s="10"/>
      <c r="I239" s="10">
        <f t="shared" si="6"/>
        <v>29.4054</v>
      </c>
    </row>
    <row r="240" spans="1:9" hidden="1" x14ac:dyDescent="0.2">
      <c r="A240" s="5" t="s">
        <v>45</v>
      </c>
      <c r="B240" s="5"/>
      <c r="C240" s="11">
        <v>212</v>
      </c>
      <c r="D240" s="11"/>
      <c r="E240" s="8">
        <f t="shared" si="6"/>
        <v>39716.360699999997</v>
      </c>
      <c r="F240" s="8"/>
      <c r="G240" s="8">
        <f t="shared" si="6"/>
        <v>50439.778200000001</v>
      </c>
      <c r="H240" s="8"/>
      <c r="I240" s="8">
        <f t="shared" si="6"/>
        <v>61163.195500000002</v>
      </c>
    </row>
    <row r="241" spans="1:9" hidden="1" x14ac:dyDescent="0.2">
      <c r="A241" s="10"/>
      <c r="B241" s="10"/>
      <c r="C241" s="10"/>
      <c r="D241" s="10"/>
      <c r="E241" s="10">
        <f t="shared" si="6"/>
        <v>19.0944</v>
      </c>
      <c r="F241" s="10"/>
      <c r="G241" s="10">
        <f t="shared" si="6"/>
        <v>24.2499</v>
      </c>
      <c r="H241" s="10"/>
      <c r="I241" s="10">
        <f t="shared" si="6"/>
        <v>29.4054</v>
      </c>
    </row>
    <row r="242" spans="1:9" hidden="1" x14ac:dyDescent="0.2">
      <c r="A242" s="10" t="s">
        <v>32</v>
      </c>
      <c r="B242" s="10"/>
      <c r="C242" s="5">
        <v>212</v>
      </c>
      <c r="D242" s="5"/>
      <c r="E242" s="8">
        <f t="shared" si="6"/>
        <v>39716.360699999997</v>
      </c>
      <c r="F242" s="8"/>
      <c r="G242" s="8">
        <f t="shared" si="6"/>
        <v>50439.778200000001</v>
      </c>
      <c r="H242" s="8"/>
      <c r="I242" s="8">
        <f t="shared" si="6"/>
        <v>61163.195500000002</v>
      </c>
    </row>
    <row r="243" spans="1:9" hidden="1" x14ac:dyDescent="0.2">
      <c r="A243" s="10"/>
      <c r="B243" s="10"/>
      <c r="C243" s="10"/>
      <c r="D243" s="10"/>
      <c r="E243" s="10">
        <f t="shared" si="6"/>
        <v>19.0944</v>
      </c>
      <c r="F243" s="10"/>
      <c r="G243" s="10">
        <f t="shared" si="6"/>
        <v>24.2499</v>
      </c>
      <c r="H243" s="10"/>
      <c r="I243" s="10">
        <f t="shared" si="6"/>
        <v>29.4054</v>
      </c>
    </row>
    <row r="244" spans="1:9" hidden="1" x14ac:dyDescent="0.2">
      <c r="A244" s="10" t="s">
        <v>47</v>
      </c>
      <c r="B244" s="10"/>
      <c r="C244" s="5">
        <v>212</v>
      </c>
      <c r="D244" s="5"/>
      <c r="E244" s="8">
        <f t="shared" si="6"/>
        <v>39716.360699999997</v>
      </c>
      <c r="F244" s="8"/>
      <c r="G244" s="8">
        <f t="shared" si="6"/>
        <v>50439.778200000001</v>
      </c>
      <c r="H244" s="8"/>
      <c r="I244" s="8">
        <f t="shared" si="6"/>
        <v>61163.195500000002</v>
      </c>
    </row>
    <row r="245" spans="1:9" hidden="1" x14ac:dyDescent="0.2">
      <c r="A245" s="10"/>
      <c r="B245" s="10"/>
      <c r="C245" s="10"/>
      <c r="D245" s="10"/>
      <c r="E245" s="10">
        <f t="shared" si="6"/>
        <v>19.0944</v>
      </c>
      <c r="F245" s="10"/>
      <c r="G245" s="10">
        <f t="shared" si="6"/>
        <v>24.2499</v>
      </c>
      <c r="H245" s="10"/>
      <c r="I245" s="10">
        <f t="shared" si="6"/>
        <v>29.4054</v>
      </c>
    </row>
    <row r="246" spans="1:9" hidden="1" x14ac:dyDescent="0.2">
      <c r="A246" s="5" t="s">
        <v>20</v>
      </c>
      <c r="B246" s="5"/>
      <c r="C246" s="5">
        <v>212</v>
      </c>
      <c r="D246" s="5"/>
      <c r="E246" s="8">
        <f t="shared" ref="E246:I257" si="7">ROUND(E146*1.03,4)</f>
        <v>39716.360699999997</v>
      </c>
      <c r="F246" s="8"/>
      <c r="G246" s="8">
        <f t="shared" si="7"/>
        <v>50439.778200000001</v>
      </c>
      <c r="H246" s="8"/>
      <c r="I246" s="8">
        <f t="shared" si="7"/>
        <v>61163.195500000002</v>
      </c>
    </row>
    <row r="247" spans="1:9" hidden="1" x14ac:dyDescent="0.2">
      <c r="A247" s="10"/>
      <c r="B247" s="10"/>
      <c r="C247" s="10"/>
      <c r="D247" s="10"/>
      <c r="E247" s="10">
        <f t="shared" si="7"/>
        <v>19.0944</v>
      </c>
      <c r="F247" s="10"/>
      <c r="G247" s="10">
        <f t="shared" si="7"/>
        <v>24.2499</v>
      </c>
      <c r="H247" s="10"/>
      <c r="I247" s="10">
        <f t="shared" si="7"/>
        <v>29.4054</v>
      </c>
    </row>
    <row r="248" spans="1:9" hidden="1" x14ac:dyDescent="0.2">
      <c r="A248" s="5" t="s">
        <v>19</v>
      </c>
      <c r="B248" s="5"/>
      <c r="C248" s="5">
        <v>212</v>
      </c>
      <c r="D248" s="5"/>
      <c r="E248" s="8">
        <f t="shared" si="7"/>
        <v>39716.360699999997</v>
      </c>
      <c r="F248" s="8"/>
      <c r="G248" s="8">
        <f t="shared" si="7"/>
        <v>50439.778200000001</v>
      </c>
      <c r="H248" s="8"/>
      <c r="I248" s="8">
        <f t="shared" si="7"/>
        <v>61163.195500000002</v>
      </c>
    </row>
    <row r="249" spans="1:9" hidden="1" x14ac:dyDescent="0.2">
      <c r="A249" s="10"/>
      <c r="B249" s="10"/>
      <c r="C249" s="10"/>
      <c r="D249" s="10"/>
      <c r="E249" s="10">
        <f t="shared" si="7"/>
        <v>19.0944</v>
      </c>
      <c r="F249" s="10"/>
      <c r="G249" s="10">
        <f t="shared" si="7"/>
        <v>24.2499</v>
      </c>
      <c r="H249" s="10"/>
      <c r="I249" s="10">
        <f t="shared" si="7"/>
        <v>29.4054</v>
      </c>
    </row>
    <row r="250" spans="1:9" hidden="1" x14ac:dyDescent="0.2">
      <c r="A250" s="13" t="s">
        <v>51</v>
      </c>
      <c r="B250" s="13"/>
      <c r="C250" s="5">
        <v>212</v>
      </c>
      <c r="D250" s="5"/>
      <c r="E250" s="8">
        <f t="shared" si="7"/>
        <v>39716.360699999997</v>
      </c>
      <c r="F250" s="8"/>
      <c r="G250" s="8">
        <f t="shared" si="7"/>
        <v>50439.778200000001</v>
      </c>
      <c r="H250" s="8"/>
      <c r="I250" s="8">
        <f t="shared" si="7"/>
        <v>61163.195500000002</v>
      </c>
    </row>
    <row r="251" spans="1:9" hidden="1" x14ac:dyDescent="0.2">
      <c r="A251" s="10"/>
      <c r="B251" s="10"/>
      <c r="C251" s="10"/>
      <c r="D251" s="10"/>
      <c r="E251" s="10">
        <f t="shared" si="7"/>
        <v>19.0944</v>
      </c>
      <c r="F251" s="10"/>
      <c r="G251" s="10">
        <f t="shared" si="7"/>
        <v>24.2499</v>
      </c>
      <c r="H251" s="10"/>
      <c r="I251" s="10">
        <f t="shared" si="7"/>
        <v>29.4054</v>
      </c>
    </row>
    <row r="252" spans="1:9" hidden="1" x14ac:dyDescent="0.2">
      <c r="A252" s="5" t="s">
        <v>37</v>
      </c>
      <c r="B252" s="5"/>
      <c r="C252" s="5">
        <v>211</v>
      </c>
      <c r="D252" s="5"/>
      <c r="E252" s="8">
        <f t="shared" si="7"/>
        <v>36504.697899999999</v>
      </c>
      <c r="F252" s="8"/>
      <c r="G252" s="8">
        <f t="shared" si="7"/>
        <v>46360.9663</v>
      </c>
      <c r="H252" s="8"/>
      <c r="I252" s="8">
        <f t="shared" si="7"/>
        <v>56217.234799999998</v>
      </c>
    </row>
    <row r="253" spans="1:9" hidden="1" x14ac:dyDescent="0.2">
      <c r="A253" s="10"/>
      <c r="B253" s="10"/>
      <c r="C253" s="10"/>
      <c r="D253" s="10"/>
      <c r="E253" s="10">
        <f t="shared" si="7"/>
        <v>17.5504</v>
      </c>
      <c r="F253" s="10"/>
      <c r="G253" s="10">
        <f t="shared" si="7"/>
        <v>22.288900000000002</v>
      </c>
      <c r="H253" s="10"/>
      <c r="I253" s="10">
        <f t="shared" si="7"/>
        <v>27.0275</v>
      </c>
    </row>
    <row r="254" spans="1:9" hidden="1" x14ac:dyDescent="0.2">
      <c r="A254" s="10" t="s">
        <v>53</v>
      </c>
      <c r="B254" s="10"/>
      <c r="C254" s="5">
        <v>211</v>
      </c>
      <c r="D254" s="5"/>
      <c r="E254" s="8">
        <f t="shared" si="7"/>
        <v>36504.697899999999</v>
      </c>
      <c r="F254" s="8"/>
      <c r="G254" s="8">
        <f t="shared" si="7"/>
        <v>46360.9663</v>
      </c>
      <c r="H254" s="8"/>
      <c r="I254" s="8">
        <f t="shared" si="7"/>
        <v>56217.234799999998</v>
      </c>
    </row>
    <row r="255" spans="1:9" hidden="1" x14ac:dyDescent="0.2">
      <c r="A255" s="10"/>
      <c r="B255" s="10"/>
      <c r="C255" s="10"/>
      <c r="D255" s="10"/>
      <c r="E255" s="10">
        <f t="shared" si="7"/>
        <v>17.5504</v>
      </c>
      <c r="F255" s="10"/>
      <c r="G255" s="10">
        <f t="shared" si="7"/>
        <v>22.288900000000002</v>
      </c>
      <c r="H255" s="10"/>
      <c r="I255" s="10">
        <f t="shared" si="7"/>
        <v>27.0275</v>
      </c>
    </row>
    <row r="256" spans="1:9" hidden="1" x14ac:dyDescent="0.2">
      <c r="A256" s="5" t="s">
        <v>21</v>
      </c>
      <c r="B256" s="5"/>
      <c r="C256" s="5">
        <v>211</v>
      </c>
      <c r="D256" s="5"/>
      <c r="E256" s="8">
        <f t="shared" si="7"/>
        <v>36504.697899999999</v>
      </c>
      <c r="F256" s="8"/>
      <c r="G256" s="8">
        <f t="shared" si="7"/>
        <v>46360.9663</v>
      </c>
      <c r="H256" s="8"/>
      <c r="I256" s="8">
        <f t="shared" si="7"/>
        <v>56217.234799999998</v>
      </c>
    </row>
    <row r="257" spans="1:9" hidden="1" x14ac:dyDescent="0.2">
      <c r="A257" s="10"/>
      <c r="B257" s="10"/>
      <c r="C257" s="10"/>
      <c r="D257" s="10"/>
      <c r="E257" s="10">
        <f t="shared" si="7"/>
        <v>17.5504</v>
      </c>
      <c r="F257" s="10"/>
      <c r="G257" s="10">
        <f t="shared" si="7"/>
        <v>22.288900000000002</v>
      </c>
      <c r="H257" s="10"/>
      <c r="I257" s="10">
        <f t="shared" si="7"/>
        <v>27.0275</v>
      </c>
    </row>
    <row r="258" spans="1:9" hidden="1" x14ac:dyDescent="0.2">
      <c r="A258" s="10" t="s">
        <v>56</v>
      </c>
      <c r="B258" s="10"/>
      <c r="C258" s="5">
        <v>211</v>
      </c>
      <c r="D258" s="5"/>
      <c r="E258" s="8">
        <f t="shared" ref="E258:I261" si="8">ROUND(E156*1.03,4)</f>
        <v>36504.697899999999</v>
      </c>
      <c r="F258" s="8"/>
      <c r="G258" s="8">
        <f t="shared" si="8"/>
        <v>46360.9663</v>
      </c>
      <c r="H258" s="8"/>
      <c r="I258" s="8">
        <f t="shared" si="8"/>
        <v>56217.234799999998</v>
      </c>
    </row>
    <row r="259" spans="1:9" hidden="1" x14ac:dyDescent="0.2">
      <c r="A259" s="10"/>
      <c r="B259" s="10"/>
      <c r="C259" s="10"/>
      <c r="D259" s="10"/>
      <c r="E259" s="10">
        <f t="shared" si="8"/>
        <v>17.5504</v>
      </c>
      <c r="F259" s="10"/>
      <c r="G259" s="10">
        <f t="shared" si="8"/>
        <v>22.288900000000002</v>
      </c>
      <c r="H259" s="10"/>
      <c r="I259" s="10">
        <f t="shared" si="8"/>
        <v>27.0275</v>
      </c>
    </row>
    <row r="260" spans="1:9" hidden="1" x14ac:dyDescent="0.2">
      <c r="A260" s="5" t="s">
        <v>22</v>
      </c>
      <c r="B260" s="5"/>
      <c r="C260" s="5">
        <v>210</v>
      </c>
      <c r="D260" s="5"/>
      <c r="E260" s="8">
        <f t="shared" si="8"/>
        <v>34577.671799999996</v>
      </c>
      <c r="F260" s="8"/>
      <c r="G260" s="8">
        <f t="shared" si="8"/>
        <v>43913.642999999996</v>
      </c>
      <c r="H260" s="8"/>
      <c r="I260" s="8">
        <f t="shared" si="8"/>
        <v>53249.614399999999</v>
      </c>
    </row>
    <row r="261" spans="1:9" hidden="1" x14ac:dyDescent="0.2">
      <c r="A261" s="10"/>
      <c r="B261" s="10"/>
      <c r="C261" s="10"/>
      <c r="D261" s="10"/>
      <c r="E261" s="10">
        <f t="shared" si="8"/>
        <v>16.623899999999999</v>
      </c>
      <c r="F261" s="10"/>
      <c r="G261" s="10">
        <f t="shared" si="8"/>
        <v>21.112300000000001</v>
      </c>
      <c r="H261" s="10"/>
      <c r="I261" s="10">
        <f t="shared" si="8"/>
        <v>25.6008</v>
      </c>
    </row>
    <row r="262" spans="1:9" hidden="1" x14ac:dyDescent="0.2">
      <c r="A262" s="10"/>
      <c r="B262" s="10"/>
      <c r="C262" s="10"/>
      <c r="D262" s="10"/>
      <c r="E262" s="10"/>
      <c r="F262" s="10"/>
      <c r="G262" s="10"/>
      <c r="H262" s="10"/>
      <c r="I262" s="10"/>
    </row>
    <row r="263" spans="1:9" hidden="1" x14ac:dyDescent="0.2">
      <c r="A263" s="14" t="s">
        <v>23</v>
      </c>
      <c r="B263" s="14"/>
      <c r="C263" s="5"/>
      <c r="D263" s="5"/>
      <c r="E263" s="8"/>
      <c r="F263" s="8"/>
      <c r="G263" s="8"/>
      <c r="H263" s="8"/>
      <c r="I263" s="8"/>
    </row>
    <row r="264" spans="1:9" hidden="1" x14ac:dyDescent="0.2">
      <c r="A264" s="9" t="s">
        <v>48</v>
      </c>
      <c r="B264" s="9"/>
      <c r="C264" s="5">
        <v>119</v>
      </c>
      <c r="D264" s="5"/>
      <c r="E264" s="8">
        <f t="shared" ref="E264:I279" si="9">ROUND(E162*1.03,4)</f>
        <v>43182.455399999999</v>
      </c>
      <c r="F264" s="8"/>
      <c r="G264" s="8">
        <f t="shared" si="9"/>
        <v>51818.946499999998</v>
      </c>
      <c r="H264" s="8"/>
      <c r="I264" s="8">
        <f t="shared" si="9"/>
        <v>60455.437599999997</v>
      </c>
    </row>
    <row r="265" spans="1:9" hidden="1" x14ac:dyDescent="0.2">
      <c r="A265" s="9"/>
      <c r="B265" s="9"/>
      <c r="C265" s="9"/>
      <c r="D265" s="9"/>
      <c r="E265" s="10">
        <f t="shared" si="9"/>
        <v>20.7608</v>
      </c>
      <c r="F265" s="10"/>
      <c r="G265" s="10">
        <f t="shared" si="9"/>
        <v>24.9129</v>
      </c>
      <c r="H265" s="10"/>
      <c r="I265" s="10">
        <f t="shared" si="9"/>
        <v>29.065200000000001</v>
      </c>
    </row>
    <row r="266" spans="1:9" hidden="1" x14ac:dyDescent="0.2">
      <c r="A266" s="9" t="s">
        <v>36</v>
      </c>
      <c r="B266" s="9"/>
      <c r="C266" s="5">
        <v>118</v>
      </c>
      <c r="D266" s="5"/>
      <c r="E266" s="8">
        <f t="shared" si="9"/>
        <v>41657.518100000001</v>
      </c>
      <c r="F266" s="8"/>
      <c r="G266" s="8">
        <f t="shared" si="9"/>
        <v>49989.0216</v>
      </c>
      <c r="H266" s="8"/>
      <c r="I266" s="8">
        <f t="shared" si="9"/>
        <v>58320.525300000001</v>
      </c>
    </row>
    <row r="267" spans="1:9" hidden="1" x14ac:dyDescent="0.2">
      <c r="A267" s="9"/>
      <c r="B267" s="9"/>
      <c r="C267" s="9"/>
      <c r="D267" s="9"/>
      <c r="E267" s="10">
        <f t="shared" si="9"/>
        <v>20.0276</v>
      </c>
      <c r="F267" s="10"/>
      <c r="G267" s="10">
        <f t="shared" si="9"/>
        <v>24.033200000000001</v>
      </c>
      <c r="H267" s="10"/>
      <c r="I267" s="10">
        <f t="shared" si="9"/>
        <v>28.038799999999998</v>
      </c>
    </row>
    <row r="268" spans="1:9" hidden="1" x14ac:dyDescent="0.2">
      <c r="A268" s="5" t="s">
        <v>24</v>
      </c>
      <c r="B268" s="5"/>
      <c r="C268" s="5">
        <v>118</v>
      </c>
      <c r="D268" s="5"/>
      <c r="E268" s="8">
        <f t="shared" si="9"/>
        <v>41657.518100000001</v>
      </c>
      <c r="F268" s="8"/>
      <c r="G268" s="8">
        <f t="shared" si="9"/>
        <v>49989.0216</v>
      </c>
      <c r="H268" s="8"/>
      <c r="I268" s="8">
        <f t="shared" si="9"/>
        <v>58320.525300000001</v>
      </c>
    </row>
    <row r="269" spans="1:9" hidden="1" x14ac:dyDescent="0.2">
      <c r="A269" s="9"/>
      <c r="B269" s="9"/>
      <c r="C269" s="9"/>
      <c r="D269" s="9"/>
      <c r="E269" s="10">
        <f t="shared" si="9"/>
        <v>20.0276</v>
      </c>
      <c r="F269" s="10"/>
      <c r="G269" s="10">
        <f t="shared" si="9"/>
        <v>24.033200000000001</v>
      </c>
      <c r="H269" s="10"/>
      <c r="I269" s="10">
        <f t="shared" si="9"/>
        <v>28.038799999999998</v>
      </c>
    </row>
    <row r="270" spans="1:9" hidden="1" x14ac:dyDescent="0.2">
      <c r="A270" s="5" t="s">
        <v>25</v>
      </c>
      <c r="B270" s="5"/>
      <c r="C270" s="5">
        <v>117</v>
      </c>
      <c r="D270" s="5"/>
      <c r="E270" s="8">
        <f t="shared" si="9"/>
        <v>38224.448299999996</v>
      </c>
      <c r="F270" s="8"/>
      <c r="G270" s="8">
        <f t="shared" si="9"/>
        <v>45869.337899999999</v>
      </c>
      <c r="H270" s="8"/>
      <c r="I270" s="8">
        <f t="shared" si="9"/>
        <v>53514.227599999998</v>
      </c>
    </row>
    <row r="271" spans="1:9" hidden="1" x14ac:dyDescent="0.2">
      <c r="A271" s="15"/>
      <c r="B271" s="15"/>
      <c r="C271" s="15"/>
      <c r="D271" s="15"/>
      <c r="E271" s="10">
        <f t="shared" si="9"/>
        <v>18.377199999999998</v>
      </c>
      <c r="F271" s="10"/>
      <c r="G271" s="10">
        <f t="shared" si="9"/>
        <v>22.052600000000002</v>
      </c>
      <c r="H271" s="10"/>
      <c r="I271" s="10">
        <f t="shared" si="9"/>
        <v>25.728000000000002</v>
      </c>
    </row>
    <row r="272" spans="1:9" hidden="1" x14ac:dyDescent="0.2">
      <c r="A272" s="15" t="s">
        <v>42</v>
      </c>
      <c r="B272" s="15"/>
      <c r="C272" s="5">
        <v>116</v>
      </c>
      <c r="D272" s="5"/>
      <c r="E272" s="8">
        <f t="shared" si="9"/>
        <v>34790.437400000003</v>
      </c>
      <c r="F272" s="8"/>
      <c r="G272" s="8">
        <f t="shared" si="9"/>
        <v>41748.525000000001</v>
      </c>
      <c r="H272" s="8"/>
      <c r="I272" s="8">
        <f t="shared" si="9"/>
        <v>48706.612399999998</v>
      </c>
    </row>
    <row r="273" spans="1:9" hidden="1" x14ac:dyDescent="0.2">
      <c r="A273" s="15"/>
      <c r="B273" s="15"/>
      <c r="C273" s="9"/>
      <c r="D273" s="9"/>
      <c r="E273" s="10">
        <f t="shared" si="9"/>
        <v>16.726199999999999</v>
      </c>
      <c r="F273" s="10"/>
      <c r="G273" s="10">
        <f t="shared" si="9"/>
        <v>20.071400000000001</v>
      </c>
      <c r="H273" s="10"/>
      <c r="I273" s="10">
        <f t="shared" si="9"/>
        <v>23.416599999999999</v>
      </c>
    </row>
    <row r="274" spans="1:9" hidden="1" x14ac:dyDescent="0.2">
      <c r="A274" s="5" t="s">
        <v>26</v>
      </c>
      <c r="B274" s="5"/>
      <c r="C274" s="5">
        <v>116</v>
      </c>
      <c r="D274" s="5"/>
      <c r="E274" s="8">
        <f t="shared" si="9"/>
        <v>34790.437400000003</v>
      </c>
      <c r="F274" s="8"/>
      <c r="G274" s="8">
        <f t="shared" si="9"/>
        <v>41748.525000000001</v>
      </c>
      <c r="H274" s="8"/>
      <c r="I274" s="8">
        <f t="shared" si="9"/>
        <v>48706.612399999998</v>
      </c>
    </row>
    <row r="275" spans="1:9" hidden="1" x14ac:dyDescent="0.2">
      <c r="A275" s="9"/>
      <c r="B275" s="9"/>
      <c r="C275" s="9"/>
      <c r="D275" s="9"/>
      <c r="E275" s="10">
        <f t="shared" si="9"/>
        <v>16.726199999999999</v>
      </c>
      <c r="F275" s="10"/>
      <c r="G275" s="10">
        <f t="shared" si="9"/>
        <v>20.071400000000001</v>
      </c>
      <c r="H275" s="10"/>
      <c r="I275" s="10">
        <f t="shared" si="9"/>
        <v>23.416599999999999</v>
      </c>
    </row>
    <row r="276" spans="1:9" hidden="1" x14ac:dyDescent="0.2">
      <c r="A276" s="5" t="s">
        <v>27</v>
      </c>
      <c r="B276" s="5"/>
      <c r="C276" s="5">
        <v>115</v>
      </c>
      <c r="D276" s="5"/>
      <c r="E276" s="8">
        <f t="shared" si="9"/>
        <v>33581.7183</v>
      </c>
      <c r="F276" s="8"/>
      <c r="G276" s="8">
        <f t="shared" si="9"/>
        <v>40298.061999999998</v>
      </c>
      <c r="H276" s="8"/>
      <c r="I276" s="8">
        <f t="shared" si="9"/>
        <v>47014.405599999998</v>
      </c>
    </row>
    <row r="277" spans="1:9" hidden="1" x14ac:dyDescent="0.2">
      <c r="A277" s="9"/>
      <c r="B277" s="9"/>
      <c r="C277" s="9"/>
      <c r="D277" s="9"/>
      <c r="E277" s="10">
        <f t="shared" si="9"/>
        <v>16.145</v>
      </c>
      <c r="F277" s="10"/>
      <c r="G277" s="10">
        <f t="shared" si="9"/>
        <v>19.374099999999999</v>
      </c>
      <c r="H277" s="10"/>
      <c r="I277" s="10">
        <f t="shared" si="9"/>
        <v>22.603000000000002</v>
      </c>
    </row>
    <row r="278" spans="1:9" hidden="1" x14ac:dyDescent="0.2">
      <c r="A278" s="9" t="s">
        <v>33</v>
      </c>
      <c r="B278" s="9"/>
      <c r="C278" s="5">
        <v>115</v>
      </c>
      <c r="D278" s="5"/>
      <c r="E278" s="8">
        <f t="shared" si="9"/>
        <v>33581.7183</v>
      </c>
      <c r="F278" s="8"/>
      <c r="G278" s="8">
        <f t="shared" si="9"/>
        <v>40298.061999999998</v>
      </c>
      <c r="H278" s="8"/>
      <c r="I278" s="8">
        <f t="shared" si="9"/>
        <v>47014.405599999998</v>
      </c>
    </row>
    <row r="279" spans="1:9" hidden="1" x14ac:dyDescent="0.2">
      <c r="A279" s="9" t="s">
        <v>34</v>
      </c>
      <c r="B279" s="9"/>
      <c r="C279" s="9"/>
      <c r="D279" s="9"/>
      <c r="E279" s="10">
        <f t="shared" si="9"/>
        <v>16.145</v>
      </c>
      <c r="F279" s="10"/>
      <c r="G279" s="10">
        <f t="shared" si="9"/>
        <v>19.374099999999999</v>
      </c>
      <c r="H279" s="10"/>
      <c r="I279" s="10">
        <f t="shared" si="9"/>
        <v>22.603000000000002</v>
      </c>
    </row>
    <row r="280" spans="1:9" hidden="1" x14ac:dyDescent="0.2">
      <c r="A280" s="9"/>
      <c r="B280" s="9"/>
      <c r="C280" s="9"/>
      <c r="D280" s="9"/>
      <c r="E280" s="10"/>
      <c r="F280" s="10"/>
      <c r="G280" s="10"/>
      <c r="H280" s="10"/>
      <c r="I280" s="10"/>
    </row>
    <row r="281" spans="1:9" hidden="1" x14ac:dyDescent="0.2">
      <c r="A281" s="5" t="s">
        <v>28</v>
      </c>
      <c r="B281" s="5"/>
      <c r="C281" s="5">
        <v>114</v>
      </c>
      <c r="D281" s="5"/>
      <c r="E281" s="8">
        <f t="shared" ref="E281:I298" si="10">ROUND(E179*1.03,4)</f>
        <v>32372.528600000001</v>
      </c>
      <c r="F281" s="8"/>
      <c r="G281" s="8">
        <f t="shared" si="10"/>
        <v>38847.034299999999</v>
      </c>
      <c r="H281" s="8"/>
      <c r="I281" s="8">
        <f t="shared" si="10"/>
        <v>45321.540099999998</v>
      </c>
    </row>
    <row r="282" spans="1:9" hidden="1" x14ac:dyDescent="0.2">
      <c r="A282" s="9"/>
      <c r="B282" s="9"/>
      <c r="C282" s="9"/>
      <c r="D282" s="9"/>
      <c r="E282" s="10">
        <f t="shared" si="10"/>
        <v>15.563700000000001</v>
      </c>
      <c r="F282" s="10"/>
      <c r="G282" s="10">
        <f t="shared" si="10"/>
        <v>18.676500000000001</v>
      </c>
      <c r="H282" s="10"/>
      <c r="I282" s="10">
        <f t="shared" si="10"/>
        <v>21.789200000000001</v>
      </c>
    </row>
    <row r="283" spans="1:9" hidden="1" x14ac:dyDescent="0.2">
      <c r="A283" s="15" t="s">
        <v>29</v>
      </c>
      <c r="B283" s="15"/>
      <c r="C283" s="5">
        <v>113</v>
      </c>
      <c r="D283" s="5"/>
      <c r="E283" s="8">
        <f t="shared" si="10"/>
        <v>31176.201000000001</v>
      </c>
      <c r="F283" s="8"/>
      <c r="G283" s="8">
        <f t="shared" si="10"/>
        <v>37411.441099999996</v>
      </c>
      <c r="H283" s="8"/>
      <c r="I283" s="8">
        <f t="shared" si="10"/>
        <v>43646.681400000001</v>
      </c>
    </row>
    <row r="284" spans="1:9" hidden="1" x14ac:dyDescent="0.2">
      <c r="A284" s="15"/>
      <c r="B284" s="15"/>
      <c r="C284" s="15"/>
      <c r="D284" s="15"/>
      <c r="E284" s="10">
        <f t="shared" si="10"/>
        <v>14.9886</v>
      </c>
      <c r="F284" s="10"/>
      <c r="G284" s="10">
        <f t="shared" si="10"/>
        <v>17.9863</v>
      </c>
      <c r="H284" s="10"/>
      <c r="I284" s="10">
        <f t="shared" si="10"/>
        <v>20.984000000000002</v>
      </c>
    </row>
    <row r="285" spans="1:9" hidden="1" x14ac:dyDescent="0.2">
      <c r="A285" s="15" t="s">
        <v>35</v>
      </c>
      <c r="B285" s="15"/>
      <c r="C285" s="5">
        <v>113</v>
      </c>
      <c r="D285" s="5"/>
      <c r="E285" s="8">
        <f t="shared" si="10"/>
        <v>31176.201000000001</v>
      </c>
      <c r="F285" s="8"/>
      <c r="G285" s="8">
        <f t="shared" si="10"/>
        <v>37411.441099999996</v>
      </c>
      <c r="H285" s="8"/>
      <c r="I285" s="8">
        <f t="shared" si="10"/>
        <v>43646.681400000001</v>
      </c>
    </row>
    <row r="286" spans="1:9" hidden="1" x14ac:dyDescent="0.2">
      <c r="A286" s="15"/>
      <c r="B286" s="15"/>
      <c r="C286" s="15"/>
      <c r="D286" s="15"/>
      <c r="E286" s="10">
        <f t="shared" si="10"/>
        <v>14.9886</v>
      </c>
      <c r="F286" s="10"/>
      <c r="G286" s="10">
        <f t="shared" si="10"/>
        <v>17.9863</v>
      </c>
      <c r="H286" s="10"/>
      <c r="I286" s="10">
        <f t="shared" si="10"/>
        <v>20.984000000000002</v>
      </c>
    </row>
    <row r="287" spans="1:9" hidden="1" x14ac:dyDescent="0.2">
      <c r="A287" s="15" t="s">
        <v>41</v>
      </c>
      <c r="B287" s="15"/>
      <c r="C287" s="5">
        <v>112</v>
      </c>
      <c r="D287" s="5"/>
      <c r="E287" s="8">
        <f t="shared" si="10"/>
        <v>27153.045399999999</v>
      </c>
      <c r="F287" s="8"/>
      <c r="G287" s="8">
        <f t="shared" si="10"/>
        <v>32583.654500000001</v>
      </c>
      <c r="H287" s="8"/>
      <c r="I287" s="8">
        <f t="shared" si="10"/>
        <v>38014.263599999998</v>
      </c>
    </row>
    <row r="288" spans="1:9" hidden="1" x14ac:dyDescent="0.2">
      <c r="A288" s="15"/>
      <c r="B288" s="15"/>
      <c r="C288" s="15"/>
      <c r="D288" s="15"/>
      <c r="E288" s="10">
        <f t="shared" si="10"/>
        <v>13.0543</v>
      </c>
      <c r="F288" s="10"/>
      <c r="G288" s="10">
        <f t="shared" si="10"/>
        <v>15.6653</v>
      </c>
      <c r="H288" s="10"/>
      <c r="I288" s="10">
        <f t="shared" si="10"/>
        <v>18.2761</v>
      </c>
    </row>
    <row r="289" spans="1:9" hidden="1" x14ac:dyDescent="0.2">
      <c r="A289" s="5" t="s">
        <v>52</v>
      </c>
      <c r="B289" s="5"/>
      <c r="C289" s="5">
        <v>112</v>
      </c>
      <c r="D289" s="5"/>
      <c r="E289" s="8">
        <f t="shared" si="10"/>
        <v>27153.045399999999</v>
      </c>
      <c r="F289" s="8"/>
      <c r="G289" s="8">
        <f t="shared" si="10"/>
        <v>32583.654500000001</v>
      </c>
      <c r="H289" s="8"/>
      <c r="I289" s="8">
        <f t="shared" si="10"/>
        <v>38014.263599999998</v>
      </c>
    </row>
    <row r="290" spans="1:9" hidden="1" x14ac:dyDescent="0.2">
      <c r="A290" s="15"/>
      <c r="B290" s="15"/>
      <c r="C290" s="15"/>
      <c r="D290" s="15"/>
      <c r="E290" s="10">
        <f t="shared" si="10"/>
        <v>13.0543</v>
      </c>
      <c r="F290" s="10"/>
      <c r="G290" s="10">
        <f t="shared" si="10"/>
        <v>15.6653</v>
      </c>
      <c r="H290" s="10"/>
      <c r="I290" s="10">
        <f t="shared" si="10"/>
        <v>18.2761</v>
      </c>
    </row>
    <row r="291" spans="1:9" hidden="1" x14ac:dyDescent="0.2">
      <c r="A291" s="5" t="s">
        <v>30</v>
      </c>
      <c r="B291" s="5"/>
      <c r="C291" s="16">
        <v>111</v>
      </c>
      <c r="D291" s="16"/>
      <c r="E291" s="8">
        <f t="shared" si="10"/>
        <v>23096.7935</v>
      </c>
      <c r="F291" s="8"/>
      <c r="G291" s="8">
        <f t="shared" si="10"/>
        <v>27716.152300000002</v>
      </c>
      <c r="H291" s="8"/>
      <c r="I291" s="8">
        <f t="shared" si="10"/>
        <v>32335.510999999999</v>
      </c>
    </row>
    <row r="292" spans="1:9" hidden="1" x14ac:dyDescent="0.2">
      <c r="A292" s="15"/>
      <c r="B292" s="15"/>
      <c r="C292" s="15"/>
      <c r="D292" s="15"/>
      <c r="E292" s="10">
        <f t="shared" si="10"/>
        <v>11.104200000000001</v>
      </c>
      <c r="F292" s="10"/>
      <c r="G292" s="10">
        <f t="shared" si="10"/>
        <v>13.325100000000001</v>
      </c>
      <c r="H292" s="10"/>
      <c r="I292" s="10">
        <f t="shared" si="10"/>
        <v>15.5459</v>
      </c>
    </row>
    <row r="293" spans="1:9" hidden="1" x14ac:dyDescent="0.2">
      <c r="A293" s="15" t="s">
        <v>40</v>
      </c>
      <c r="B293" s="15"/>
      <c r="C293" s="5">
        <v>111</v>
      </c>
      <c r="D293" s="5"/>
      <c r="E293" s="8">
        <f t="shared" si="10"/>
        <v>23096.7935</v>
      </c>
      <c r="F293" s="8"/>
      <c r="G293" s="8">
        <f t="shared" si="10"/>
        <v>27716.152300000002</v>
      </c>
      <c r="H293" s="8"/>
      <c r="I293" s="8">
        <f t="shared" si="10"/>
        <v>32335.510999999999</v>
      </c>
    </row>
    <row r="294" spans="1:9" hidden="1" x14ac:dyDescent="0.2">
      <c r="A294" s="15"/>
      <c r="B294" s="15"/>
      <c r="C294" s="15"/>
      <c r="D294" s="15"/>
      <c r="E294" s="10">
        <f t="shared" si="10"/>
        <v>11.104200000000001</v>
      </c>
      <c r="F294" s="10"/>
      <c r="G294" s="10">
        <f t="shared" si="10"/>
        <v>13.325100000000001</v>
      </c>
      <c r="H294" s="10"/>
      <c r="I294" s="10">
        <f t="shared" si="10"/>
        <v>15.5459</v>
      </c>
    </row>
    <row r="295" spans="1:9" hidden="1" x14ac:dyDescent="0.2">
      <c r="A295" s="5" t="s">
        <v>31</v>
      </c>
      <c r="B295" s="5"/>
      <c r="C295" s="5">
        <v>111</v>
      </c>
      <c r="D295" s="5"/>
      <c r="E295" s="8">
        <f t="shared" si="10"/>
        <v>23096.7935</v>
      </c>
      <c r="F295" s="8"/>
      <c r="G295" s="8">
        <f t="shared" si="10"/>
        <v>27716.152300000002</v>
      </c>
      <c r="H295" s="8"/>
      <c r="I295" s="8">
        <f t="shared" si="10"/>
        <v>32335.510999999999</v>
      </c>
    </row>
    <row r="296" spans="1:9" hidden="1" x14ac:dyDescent="0.2">
      <c r="A296" s="15"/>
      <c r="B296" s="15"/>
      <c r="C296" s="15"/>
      <c r="D296" s="15"/>
      <c r="E296" s="10">
        <f t="shared" si="10"/>
        <v>11.104200000000001</v>
      </c>
      <c r="F296" s="10"/>
      <c r="G296" s="10">
        <f t="shared" si="10"/>
        <v>13.325100000000001</v>
      </c>
      <c r="H296" s="10"/>
      <c r="I296" s="10">
        <f t="shared" si="10"/>
        <v>15.5459</v>
      </c>
    </row>
    <row r="297" spans="1:9" hidden="1" x14ac:dyDescent="0.2">
      <c r="A297" s="5" t="s">
        <v>39</v>
      </c>
      <c r="B297" s="5"/>
      <c r="C297" s="5">
        <v>110</v>
      </c>
      <c r="D297" s="5"/>
      <c r="E297" s="8">
        <f t="shared" si="10"/>
        <v>19941.0422</v>
      </c>
      <c r="F297" s="8"/>
      <c r="G297" s="8">
        <f t="shared" si="10"/>
        <v>23929.250700000001</v>
      </c>
      <c r="H297" s="8"/>
      <c r="I297" s="8">
        <f t="shared" si="10"/>
        <v>27917.4591</v>
      </c>
    </row>
    <row r="298" spans="1:9" hidden="1" x14ac:dyDescent="0.2">
      <c r="A298" s="5"/>
      <c r="B298" s="5"/>
      <c r="C298" s="15"/>
      <c r="D298" s="15"/>
      <c r="E298" s="10">
        <f t="shared" si="10"/>
        <v>9.5869999999999997</v>
      </c>
      <c r="F298" s="10"/>
      <c r="G298" s="10">
        <f t="shared" si="10"/>
        <v>11.5045</v>
      </c>
      <c r="H298" s="10"/>
      <c r="I298" s="10">
        <f t="shared" si="10"/>
        <v>13.421799999999999</v>
      </c>
    </row>
    <row r="299" spans="1:9" hidden="1" x14ac:dyDescent="0.2"/>
    <row r="300" spans="1:9" ht="13.5" hidden="1" thickBot="1" x14ac:dyDescent="0.25"/>
    <row r="301" spans="1:9" x14ac:dyDescent="0.2">
      <c r="A301" s="2" t="s">
        <v>59</v>
      </c>
      <c r="B301" s="2"/>
      <c r="C301" s="2" t="s">
        <v>0</v>
      </c>
      <c r="D301" s="2"/>
      <c r="E301" s="2"/>
      <c r="F301" s="2"/>
      <c r="G301" s="2"/>
      <c r="H301" s="2"/>
      <c r="I301" s="2"/>
    </row>
    <row r="302" spans="1:9" ht="13.5" thickBot="1" x14ac:dyDescent="0.25">
      <c r="A302" s="4" t="s">
        <v>1</v>
      </c>
      <c r="B302" s="4"/>
      <c r="C302" s="4" t="s">
        <v>2</v>
      </c>
      <c r="D302" s="4"/>
      <c r="E302" s="4" t="s">
        <v>3</v>
      </c>
      <c r="F302" s="4"/>
      <c r="G302" s="4" t="s">
        <v>4</v>
      </c>
      <c r="H302" s="4"/>
      <c r="I302" s="4" t="s">
        <v>5</v>
      </c>
    </row>
    <row r="303" spans="1:9" x14ac:dyDescent="0.2">
      <c r="A303" s="5"/>
      <c r="B303" s="5"/>
      <c r="C303" s="5"/>
      <c r="D303" s="5"/>
      <c r="E303" s="5"/>
      <c r="F303" s="5"/>
      <c r="G303" s="5"/>
      <c r="H303" s="5"/>
      <c r="I303" s="5"/>
    </row>
    <row r="304" spans="1:9" x14ac:dyDescent="0.2">
      <c r="A304" s="17" t="s">
        <v>44</v>
      </c>
      <c r="B304" s="18"/>
      <c r="C304" s="19"/>
      <c r="D304" s="19"/>
      <c r="E304" s="19"/>
      <c r="F304" s="19"/>
      <c r="G304" s="19"/>
      <c r="H304" s="19"/>
      <c r="I304" s="19"/>
    </row>
    <row r="305" spans="1:9" x14ac:dyDescent="0.2">
      <c r="A305" s="5"/>
      <c r="B305" s="5"/>
      <c r="C305" s="5"/>
      <c r="D305" s="5"/>
      <c r="E305" s="5"/>
      <c r="F305" s="5"/>
      <c r="G305" s="5"/>
      <c r="H305" s="5"/>
      <c r="I305" s="5"/>
    </row>
    <row r="306" spans="1:9" x14ac:dyDescent="0.2">
      <c r="A306" s="5" t="s">
        <v>6</v>
      </c>
      <c r="B306" s="5"/>
      <c r="C306" s="5">
        <v>418</v>
      </c>
      <c r="D306" s="5"/>
      <c r="E306" s="8">
        <f t="shared" ref="E306:I325" si="11">ROUND(E206*1.035,4)</f>
        <v>62277.000599999999</v>
      </c>
      <c r="F306" s="8"/>
      <c r="G306" s="8">
        <f t="shared" si="11"/>
        <v>79091.790800000002</v>
      </c>
      <c r="H306" s="8"/>
      <c r="I306" s="8">
        <f t="shared" si="11"/>
        <v>95906.581000000006</v>
      </c>
    </row>
    <row r="307" spans="1:9" x14ac:dyDescent="0.2">
      <c r="A307" s="9"/>
      <c r="B307" s="9"/>
      <c r="C307" s="9"/>
      <c r="D307" s="9"/>
      <c r="E307" s="10">
        <f t="shared" si="11"/>
        <v>29.940899999999999</v>
      </c>
      <c r="F307" s="10"/>
      <c r="G307" s="10">
        <f t="shared" si="11"/>
        <v>38.024999999999999</v>
      </c>
      <c r="H307" s="10"/>
      <c r="I307" s="10">
        <f t="shared" si="11"/>
        <v>46.108899999999998</v>
      </c>
    </row>
    <row r="308" spans="1:9" x14ac:dyDescent="0.2">
      <c r="A308" s="5" t="s">
        <v>49</v>
      </c>
      <c r="B308" s="5"/>
      <c r="C308" s="5">
        <v>418</v>
      </c>
      <c r="D308" s="5"/>
      <c r="E308" s="8">
        <f t="shared" si="11"/>
        <v>62277.000599999999</v>
      </c>
      <c r="F308" s="8"/>
      <c r="G308" s="8">
        <f t="shared" si="11"/>
        <v>79091.790800000002</v>
      </c>
      <c r="H308" s="8"/>
      <c r="I308" s="8">
        <f t="shared" si="11"/>
        <v>95906.581000000006</v>
      </c>
    </row>
    <row r="309" spans="1:9" x14ac:dyDescent="0.2">
      <c r="A309" s="9"/>
      <c r="B309" s="9"/>
      <c r="C309" s="9"/>
      <c r="D309" s="9"/>
      <c r="E309" s="10">
        <f t="shared" si="11"/>
        <v>29.940899999999999</v>
      </c>
      <c r="F309" s="10"/>
      <c r="G309" s="10">
        <f t="shared" si="11"/>
        <v>38.024999999999999</v>
      </c>
      <c r="H309" s="10"/>
      <c r="I309" s="10">
        <f t="shared" si="11"/>
        <v>46.108899999999998</v>
      </c>
    </row>
    <row r="310" spans="1:9" x14ac:dyDescent="0.2">
      <c r="A310" s="5" t="s">
        <v>7</v>
      </c>
      <c r="B310" s="5"/>
      <c r="C310" s="5">
        <v>418</v>
      </c>
      <c r="D310" s="5"/>
      <c r="E310" s="8">
        <f t="shared" si="11"/>
        <v>62277.415000000001</v>
      </c>
      <c r="F310" s="8"/>
      <c r="G310" s="8">
        <f t="shared" si="11"/>
        <v>79091.901899999997</v>
      </c>
      <c r="H310" s="8"/>
      <c r="I310" s="8">
        <f t="shared" si="11"/>
        <v>95906.388699999996</v>
      </c>
    </row>
    <row r="311" spans="1:9" x14ac:dyDescent="0.2">
      <c r="A311" s="10"/>
      <c r="B311" s="10"/>
      <c r="C311" s="10"/>
      <c r="D311" s="10"/>
      <c r="E311" s="10">
        <f t="shared" si="11"/>
        <v>29.940899999999999</v>
      </c>
      <c r="F311" s="10"/>
      <c r="G311" s="10">
        <f t="shared" si="11"/>
        <v>38.024999999999999</v>
      </c>
      <c r="H311" s="10"/>
      <c r="I311" s="10">
        <f t="shared" si="11"/>
        <v>46.108899999999998</v>
      </c>
    </row>
    <row r="312" spans="1:9" x14ac:dyDescent="0.2">
      <c r="A312" s="5" t="s">
        <v>8</v>
      </c>
      <c r="B312" s="5"/>
      <c r="C312" s="5">
        <v>418</v>
      </c>
      <c r="D312" s="5"/>
      <c r="E312" s="8">
        <f t="shared" si="11"/>
        <v>62277.415000000001</v>
      </c>
      <c r="F312" s="8"/>
      <c r="G312" s="8">
        <f t="shared" si="11"/>
        <v>79091.901899999997</v>
      </c>
      <c r="H312" s="8"/>
      <c r="I312" s="8">
        <f t="shared" si="11"/>
        <v>95906.388699999996</v>
      </c>
    </row>
    <row r="313" spans="1:9" x14ac:dyDescent="0.2">
      <c r="A313" s="10"/>
      <c r="B313" s="10"/>
      <c r="C313" s="10"/>
      <c r="D313" s="10"/>
      <c r="E313" s="10">
        <f t="shared" si="11"/>
        <v>29.940899999999999</v>
      </c>
      <c r="F313" s="10"/>
      <c r="G313" s="10">
        <f t="shared" si="11"/>
        <v>38.024999999999999</v>
      </c>
      <c r="H313" s="10"/>
      <c r="I313" s="10">
        <f t="shared" si="11"/>
        <v>46.108899999999998</v>
      </c>
    </row>
    <row r="314" spans="1:9" x14ac:dyDescent="0.2">
      <c r="A314" s="5" t="s">
        <v>9</v>
      </c>
      <c r="B314" s="5"/>
      <c r="C314" s="5">
        <v>417</v>
      </c>
      <c r="D314" s="5"/>
      <c r="E314" s="8">
        <f t="shared" si="11"/>
        <v>59335.176500000001</v>
      </c>
      <c r="F314" s="8"/>
      <c r="G314" s="8">
        <f t="shared" si="11"/>
        <v>75355.674100000004</v>
      </c>
      <c r="H314" s="8"/>
      <c r="I314" s="8">
        <f t="shared" si="11"/>
        <v>91376.171700000006</v>
      </c>
    </row>
    <row r="315" spans="1:9" x14ac:dyDescent="0.2">
      <c r="A315" s="10"/>
      <c r="B315" s="10"/>
      <c r="C315" s="10"/>
      <c r="D315" s="10"/>
      <c r="E315" s="10">
        <f t="shared" si="11"/>
        <v>28.526599999999998</v>
      </c>
      <c r="F315" s="10"/>
      <c r="G315" s="10">
        <f t="shared" si="11"/>
        <v>36.2286</v>
      </c>
      <c r="H315" s="10"/>
      <c r="I315" s="10">
        <f t="shared" si="11"/>
        <v>43.930900000000001</v>
      </c>
    </row>
    <row r="316" spans="1:9" x14ac:dyDescent="0.2">
      <c r="A316" s="5" t="s">
        <v>10</v>
      </c>
      <c r="B316" s="5"/>
      <c r="C316" s="5">
        <v>416</v>
      </c>
      <c r="D316" s="5"/>
      <c r="E316" s="8">
        <f t="shared" si="11"/>
        <v>55516.693599999999</v>
      </c>
      <c r="F316" s="8"/>
      <c r="G316" s="8">
        <f t="shared" si="11"/>
        <v>70506.200899999996</v>
      </c>
      <c r="H316" s="8"/>
      <c r="I316" s="8">
        <f t="shared" si="11"/>
        <v>85495.708100000003</v>
      </c>
    </row>
    <row r="317" spans="1:9" x14ac:dyDescent="0.2">
      <c r="A317" s="10"/>
      <c r="B317" s="10"/>
      <c r="C317" s="10"/>
      <c r="D317" s="10"/>
      <c r="E317" s="10">
        <f t="shared" si="11"/>
        <v>26.6907</v>
      </c>
      <c r="F317" s="10"/>
      <c r="G317" s="10">
        <f t="shared" si="11"/>
        <v>33.897199999999998</v>
      </c>
      <c r="H317" s="10"/>
      <c r="I317" s="10">
        <f t="shared" si="11"/>
        <v>41.103700000000003</v>
      </c>
    </row>
    <row r="318" spans="1:9" x14ac:dyDescent="0.2">
      <c r="A318" s="5" t="s">
        <v>12</v>
      </c>
      <c r="B318" s="5"/>
      <c r="C318" s="5">
        <v>416</v>
      </c>
      <c r="D318" s="5"/>
      <c r="E318" s="8">
        <f t="shared" si="11"/>
        <v>55516.693599999999</v>
      </c>
      <c r="F318" s="8"/>
      <c r="G318" s="8">
        <f t="shared" si="11"/>
        <v>70506.200899999996</v>
      </c>
      <c r="H318" s="8"/>
      <c r="I318" s="8">
        <f t="shared" si="11"/>
        <v>85495.708100000003</v>
      </c>
    </row>
    <row r="319" spans="1:9" x14ac:dyDescent="0.2">
      <c r="A319" s="10"/>
      <c r="B319" s="10"/>
      <c r="C319" s="10"/>
      <c r="D319" s="10"/>
      <c r="E319" s="10">
        <f t="shared" si="11"/>
        <v>26.6907</v>
      </c>
      <c r="F319" s="10"/>
      <c r="G319" s="10">
        <f t="shared" si="11"/>
        <v>33.897199999999998</v>
      </c>
      <c r="H319" s="10"/>
      <c r="I319" s="10">
        <f t="shared" si="11"/>
        <v>41.103700000000003</v>
      </c>
    </row>
    <row r="320" spans="1:9" x14ac:dyDescent="0.2">
      <c r="A320" s="5" t="s">
        <v>11</v>
      </c>
      <c r="B320" s="5"/>
      <c r="C320" s="5">
        <v>415</v>
      </c>
      <c r="D320" s="5"/>
      <c r="E320" s="8">
        <f t="shared" si="11"/>
        <v>50966.628799999999</v>
      </c>
      <c r="F320" s="8"/>
      <c r="G320" s="8">
        <f t="shared" si="11"/>
        <v>64727.618600000002</v>
      </c>
      <c r="H320" s="8"/>
      <c r="I320" s="8">
        <f t="shared" si="11"/>
        <v>78488.608500000002</v>
      </c>
    </row>
    <row r="321" spans="1:9" x14ac:dyDescent="0.2">
      <c r="A321" s="10"/>
      <c r="B321" s="10"/>
      <c r="C321" s="10"/>
      <c r="D321" s="10"/>
      <c r="E321" s="10">
        <f t="shared" si="11"/>
        <v>24.5032</v>
      </c>
      <c r="F321" s="10"/>
      <c r="G321" s="10">
        <f t="shared" si="11"/>
        <v>31.119</v>
      </c>
      <c r="H321" s="10"/>
      <c r="I321" s="10">
        <f t="shared" si="11"/>
        <v>37.734900000000003</v>
      </c>
    </row>
    <row r="322" spans="1:9" x14ac:dyDescent="0.2">
      <c r="A322" s="5" t="s">
        <v>13</v>
      </c>
      <c r="B322" s="5"/>
      <c r="C322" s="5">
        <v>415</v>
      </c>
      <c r="D322" s="5"/>
      <c r="E322" s="8">
        <f t="shared" si="11"/>
        <v>50966.628799999999</v>
      </c>
      <c r="F322" s="8"/>
      <c r="G322" s="8">
        <f t="shared" si="11"/>
        <v>64727.618600000002</v>
      </c>
      <c r="H322" s="8"/>
      <c r="I322" s="8">
        <f t="shared" si="11"/>
        <v>78488.608500000002</v>
      </c>
    </row>
    <row r="323" spans="1:9" x14ac:dyDescent="0.2">
      <c r="A323" s="10"/>
      <c r="B323" s="10"/>
      <c r="C323" s="10"/>
      <c r="D323" s="10"/>
      <c r="E323" s="10">
        <f t="shared" si="11"/>
        <v>24.5032</v>
      </c>
      <c r="F323" s="10"/>
      <c r="G323" s="10">
        <f t="shared" si="11"/>
        <v>31.119</v>
      </c>
      <c r="H323" s="10"/>
      <c r="I323" s="10">
        <f t="shared" si="11"/>
        <v>37.734900000000003</v>
      </c>
    </row>
    <row r="324" spans="1:9" x14ac:dyDescent="0.2">
      <c r="A324" s="5" t="s">
        <v>14</v>
      </c>
      <c r="B324" s="5"/>
      <c r="C324" s="5">
        <v>414</v>
      </c>
      <c r="D324" s="5"/>
      <c r="E324" s="8">
        <f t="shared" si="11"/>
        <v>48086.938099999999</v>
      </c>
      <c r="F324" s="8"/>
      <c r="G324" s="8">
        <f t="shared" si="11"/>
        <v>61070.411500000002</v>
      </c>
      <c r="H324" s="8"/>
      <c r="I324" s="8">
        <f t="shared" si="11"/>
        <v>74053.884699999995</v>
      </c>
    </row>
    <row r="325" spans="1:9" x14ac:dyDescent="0.2">
      <c r="A325" s="10"/>
      <c r="B325" s="10"/>
      <c r="C325" s="10"/>
      <c r="D325" s="10"/>
      <c r="E325" s="10">
        <f t="shared" si="11"/>
        <v>23.1187</v>
      </c>
      <c r="F325" s="10"/>
      <c r="G325" s="10">
        <f t="shared" si="11"/>
        <v>29.360700000000001</v>
      </c>
      <c r="H325" s="10"/>
      <c r="I325" s="10">
        <f t="shared" si="11"/>
        <v>35.602899999999998</v>
      </c>
    </row>
    <row r="326" spans="1:9" x14ac:dyDescent="0.2">
      <c r="A326" s="10" t="s">
        <v>15</v>
      </c>
      <c r="B326" s="10"/>
      <c r="C326" s="5">
        <v>414</v>
      </c>
      <c r="D326" s="5"/>
      <c r="E326" s="8">
        <f t="shared" ref="E326:I345" si="12">ROUND(E226*1.035,4)</f>
        <v>48086.938099999999</v>
      </c>
      <c r="F326" s="8"/>
      <c r="G326" s="8">
        <f t="shared" si="12"/>
        <v>61070.411500000002</v>
      </c>
      <c r="H326" s="8"/>
      <c r="I326" s="8">
        <f t="shared" si="12"/>
        <v>74053.884699999995</v>
      </c>
    </row>
    <row r="327" spans="1:9" x14ac:dyDescent="0.2">
      <c r="A327" s="10"/>
      <c r="B327" s="10"/>
      <c r="C327" s="10"/>
      <c r="D327" s="10"/>
      <c r="E327" s="10">
        <f t="shared" si="12"/>
        <v>23.1187</v>
      </c>
      <c r="F327" s="10"/>
      <c r="G327" s="10">
        <f t="shared" si="12"/>
        <v>29.360700000000001</v>
      </c>
      <c r="H327" s="10"/>
      <c r="I327" s="10">
        <f t="shared" si="12"/>
        <v>35.602899999999998</v>
      </c>
    </row>
    <row r="328" spans="1:9" x14ac:dyDescent="0.2">
      <c r="A328" s="10" t="s">
        <v>16</v>
      </c>
      <c r="B328" s="10"/>
      <c r="C328" s="5">
        <v>414</v>
      </c>
      <c r="D328" s="5"/>
      <c r="E328" s="8">
        <f t="shared" si="12"/>
        <v>48086.938099999999</v>
      </c>
      <c r="F328" s="8"/>
      <c r="G328" s="8">
        <f t="shared" si="12"/>
        <v>61070.411500000002</v>
      </c>
      <c r="H328" s="8"/>
      <c r="I328" s="8">
        <f t="shared" si="12"/>
        <v>74053.884699999995</v>
      </c>
    </row>
    <row r="329" spans="1:9" x14ac:dyDescent="0.2">
      <c r="A329" s="10"/>
      <c r="B329" s="10"/>
      <c r="C329" s="10"/>
      <c r="D329" s="10"/>
      <c r="E329" s="10">
        <f t="shared" si="12"/>
        <v>23.1187</v>
      </c>
      <c r="F329" s="10"/>
      <c r="G329" s="10">
        <f t="shared" si="12"/>
        <v>29.360700000000001</v>
      </c>
      <c r="H329" s="10"/>
      <c r="I329" s="10">
        <f t="shared" si="12"/>
        <v>35.602899999999998</v>
      </c>
    </row>
    <row r="330" spans="1:9" x14ac:dyDescent="0.2">
      <c r="A330" s="5" t="s">
        <v>38</v>
      </c>
      <c r="B330" s="5"/>
      <c r="C330" s="5">
        <v>414</v>
      </c>
      <c r="D330" s="5"/>
      <c r="E330" s="8">
        <f t="shared" si="12"/>
        <v>48086.938099999999</v>
      </c>
      <c r="F330" s="8"/>
      <c r="G330" s="8">
        <f t="shared" si="12"/>
        <v>61070.411500000002</v>
      </c>
      <c r="H330" s="8"/>
      <c r="I330" s="8">
        <f t="shared" si="12"/>
        <v>74053.884699999995</v>
      </c>
    </row>
    <row r="331" spans="1:9" x14ac:dyDescent="0.2">
      <c r="A331" s="10"/>
      <c r="B331" s="10"/>
      <c r="C331" s="10"/>
      <c r="D331" s="10"/>
      <c r="E331" s="10">
        <f t="shared" si="12"/>
        <v>23.1187</v>
      </c>
      <c r="F331" s="10"/>
      <c r="G331" s="10">
        <f t="shared" si="12"/>
        <v>29.360700000000001</v>
      </c>
      <c r="H331" s="10"/>
      <c r="I331" s="10">
        <f t="shared" si="12"/>
        <v>35.602899999999998</v>
      </c>
    </row>
    <row r="332" spans="1:9" x14ac:dyDescent="0.2">
      <c r="A332" s="5" t="s">
        <v>17</v>
      </c>
      <c r="B332" s="5"/>
      <c r="C332" s="5">
        <v>413</v>
      </c>
      <c r="D332" s="5"/>
      <c r="E332" s="8">
        <f t="shared" si="12"/>
        <v>44655.277199999997</v>
      </c>
      <c r="F332" s="8"/>
      <c r="G332" s="8">
        <f t="shared" si="12"/>
        <v>56712.201999999997</v>
      </c>
      <c r="H332" s="8"/>
      <c r="I332" s="8">
        <f t="shared" si="12"/>
        <v>68769.126900000003</v>
      </c>
    </row>
    <row r="333" spans="1:9" x14ac:dyDescent="0.2">
      <c r="A333" s="10"/>
      <c r="B333" s="10"/>
      <c r="C333" s="10"/>
      <c r="D333" s="10"/>
      <c r="E333" s="10">
        <f t="shared" si="12"/>
        <v>21.468900000000001</v>
      </c>
      <c r="F333" s="10"/>
      <c r="G333" s="10">
        <f t="shared" si="12"/>
        <v>27.265499999999999</v>
      </c>
      <c r="H333" s="10"/>
      <c r="I333" s="10">
        <f t="shared" si="12"/>
        <v>33.061999999999998</v>
      </c>
    </row>
    <row r="334" spans="1:9" x14ac:dyDescent="0.2">
      <c r="A334" s="10" t="s">
        <v>50</v>
      </c>
      <c r="B334" s="10"/>
      <c r="C334" s="5">
        <v>413</v>
      </c>
      <c r="D334" s="5"/>
      <c r="E334" s="8">
        <f t="shared" si="12"/>
        <v>44655.277199999997</v>
      </c>
      <c r="F334" s="8"/>
      <c r="G334" s="8">
        <f t="shared" si="12"/>
        <v>56712.201999999997</v>
      </c>
      <c r="H334" s="8"/>
      <c r="I334" s="8">
        <f t="shared" si="12"/>
        <v>68769.126900000003</v>
      </c>
    </row>
    <row r="335" spans="1:9" x14ac:dyDescent="0.2">
      <c r="A335" s="10"/>
      <c r="B335" s="10"/>
      <c r="C335" s="10"/>
      <c r="D335" s="10"/>
      <c r="E335" s="10">
        <f t="shared" si="12"/>
        <v>21.468900000000001</v>
      </c>
      <c r="F335" s="10"/>
      <c r="G335" s="10">
        <f t="shared" si="12"/>
        <v>27.265499999999999</v>
      </c>
      <c r="H335" s="10"/>
      <c r="I335" s="10">
        <f t="shared" si="12"/>
        <v>33.061999999999998</v>
      </c>
    </row>
    <row r="336" spans="1:9" x14ac:dyDescent="0.2">
      <c r="A336" s="10" t="s">
        <v>43</v>
      </c>
      <c r="B336" s="10"/>
      <c r="C336" s="11">
        <v>412</v>
      </c>
      <c r="D336" s="11"/>
      <c r="E336" s="8">
        <f t="shared" si="12"/>
        <v>41106.433299999997</v>
      </c>
      <c r="F336" s="8"/>
      <c r="G336" s="8">
        <f t="shared" si="12"/>
        <v>52205.170400000003</v>
      </c>
      <c r="H336" s="8"/>
      <c r="I336" s="8">
        <f t="shared" si="12"/>
        <v>63303.907299999999</v>
      </c>
    </row>
    <row r="337" spans="1:9" x14ac:dyDescent="0.2">
      <c r="A337" s="10"/>
      <c r="B337" s="10"/>
      <c r="C337" s="10"/>
      <c r="D337" s="10"/>
      <c r="E337" s="10">
        <f t="shared" si="12"/>
        <v>19.762699999999999</v>
      </c>
      <c r="F337" s="10"/>
      <c r="G337" s="10">
        <f t="shared" si="12"/>
        <v>25.098600000000001</v>
      </c>
      <c r="H337" s="10"/>
      <c r="I337" s="10">
        <f t="shared" si="12"/>
        <v>30.4346</v>
      </c>
    </row>
    <row r="338" spans="1:9" x14ac:dyDescent="0.2">
      <c r="A338" s="12" t="s">
        <v>18</v>
      </c>
      <c r="B338" s="12"/>
      <c r="C338" s="11">
        <v>412</v>
      </c>
      <c r="D338" s="11"/>
      <c r="E338" s="8">
        <f t="shared" si="12"/>
        <v>41106.433299999997</v>
      </c>
      <c r="F338" s="8"/>
      <c r="G338" s="8">
        <f t="shared" si="12"/>
        <v>52205.170400000003</v>
      </c>
      <c r="H338" s="8"/>
      <c r="I338" s="8">
        <f t="shared" si="12"/>
        <v>63303.907299999999</v>
      </c>
    </row>
    <row r="339" spans="1:9" x14ac:dyDescent="0.2">
      <c r="A339" s="10"/>
      <c r="B339" s="10"/>
      <c r="C339" s="10"/>
      <c r="D339" s="10"/>
      <c r="E339" s="10">
        <f t="shared" si="12"/>
        <v>19.762699999999999</v>
      </c>
      <c r="F339" s="10"/>
      <c r="G339" s="10">
        <f t="shared" si="12"/>
        <v>25.098600000000001</v>
      </c>
      <c r="H339" s="10"/>
      <c r="I339" s="10">
        <f t="shared" si="12"/>
        <v>30.4346</v>
      </c>
    </row>
    <row r="340" spans="1:9" x14ac:dyDescent="0.2">
      <c r="A340" s="5" t="s">
        <v>45</v>
      </c>
      <c r="B340" s="5"/>
      <c r="C340" s="11">
        <v>412</v>
      </c>
      <c r="D340" s="11"/>
      <c r="E340" s="8">
        <f t="shared" si="12"/>
        <v>41106.433299999997</v>
      </c>
      <c r="F340" s="8"/>
      <c r="G340" s="8">
        <f t="shared" si="12"/>
        <v>52205.170400000003</v>
      </c>
      <c r="H340" s="8"/>
      <c r="I340" s="8">
        <f t="shared" si="12"/>
        <v>63303.907299999999</v>
      </c>
    </row>
    <row r="341" spans="1:9" x14ac:dyDescent="0.2">
      <c r="A341" s="10"/>
      <c r="B341" s="10"/>
      <c r="C341" s="10"/>
      <c r="D341" s="10"/>
      <c r="E341" s="10">
        <f t="shared" si="12"/>
        <v>19.762699999999999</v>
      </c>
      <c r="F341" s="10"/>
      <c r="G341" s="10">
        <f t="shared" si="12"/>
        <v>25.098600000000001</v>
      </c>
      <c r="H341" s="10"/>
      <c r="I341" s="10">
        <f t="shared" si="12"/>
        <v>30.4346</v>
      </c>
    </row>
    <row r="342" spans="1:9" x14ac:dyDescent="0.2">
      <c r="A342" s="10" t="s">
        <v>32</v>
      </c>
      <c r="B342" s="10"/>
      <c r="C342" s="5">
        <v>412</v>
      </c>
      <c r="D342" s="5"/>
      <c r="E342" s="8">
        <f t="shared" si="12"/>
        <v>41106.433299999997</v>
      </c>
      <c r="F342" s="8"/>
      <c r="G342" s="8">
        <f t="shared" si="12"/>
        <v>52205.170400000003</v>
      </c>
      <c r="H342" s="8"/>
      <c r="I342" s="8">
        <f t="shared" si="12"/>
        <v>63303.907299999999</v>
      </c>
    </row>
    <row r="343" spans="1:9" x14ac:dyDescent="0.2">
      <c r="A343" s="10"/>
      <c r="B343" s="10"/>
      <c r="C343" s="10"/>
      <c r="D343" s="10"/>
      <c r="E343" s="10">
        <f t="shared" si="12"/>
        <v>19.762699999999999</v>
      </c>
      <c r="F343" s="10"/>
      <c r="G343" s="10">
        <f t="shared" si="12"/>
        <v>25.098600000000001</v>
      </c>
      <c r="H343" s="10"/>
      <c r="I343" s="10">
        <f t="shared" si="12"/>
        <v>30.4346</v>
      </c>
    </row>
    <row r="344" spans="1:9" x14ac:dyDescent="0.2">
      <c r="A344" s="10" t="s">
        <v>47</v>
      </c>
      <c r="B344" s="10"/>
      <c r="C344" s="5">
        <v>412</v>
      </c>
      <c r="D344" s="5"/>
      <c r="E344" s="8">
        <f t="shared" si="12"/>
        <v>41106.433299999997</v>
      </c>
      <c r="F344" s="8"/>
      <c r="G344" s="8">
        <f t="shared" si="12"/>
        <v>52205.170400000003</v>
      </c>
      <c r="H344" s="8"/>
      <c r="I344" s="8">
        <f t="shared" si="12"/>
        <v>63303.907299999999</v>
      </c>
    </row>
    <row r="345" spans="1:9" x14ac:dyDescent="0.2">
      <c r="A345" s="10"/>
      <c r="B345" s="10"/>
      <c r="C345" s="10"/>
      <c r="D345" s="10"/>
      <c r="E345" s="10">
        <f t="shared" si="12"/>
        <v>19.762699999999999</v>
      </c>
      <c r="F345" s="10"/>
      <c r="G345" s="10">
        <f t="shared" si="12"/>
        <v>25.098600000000001</v>
      </c>
      <c r="H345" s="10"/>
      <c r="I345" s="10">
        <f t="shared" si="12"/>
        <v>30.4346</v>
      </c>
    </row>
    <row r="346" spans="1:9" x14ac:dyDescent="0.2">
      <c r="A346" s="5" t="s">
        <v>20</v>
      </c>
      <c r="B346" s="5"/>
      <c r="C346" s="5">
        <v>412</v>
      </c>
      <c r="D346" s="5"/>
      <c r="E346" s="8">
        <f t="shared" ref="E346:I359" si="13">ROUND(E246*1.035,4)</f>
        <v>41106.433299999997</v>
      </c>
      <c r="F346" s="8"/>
      <c r="G346" s="8">
        <f t="shared" si="13"/>
        <v>52205.170400000003</v>
      </c>
      <c r="H346" s="8"/>
      <c r="I346" s="8">
        <f t="shared" si="13"/>
        <v>63303.907299999999</v>
      </c>
    </row>
    <row r="347" spans="1:9" x14ac:dyDescent="0.2">
      <c r="A347" s="10"/>
      <c r="B347" s="10"/>
      <c r="C347" s="10"/>
      <c r="D347" s="10"/>
      <c r="E347" s="10">
        <f t="shared" si="13"/>
        <v>19.762699999999999</v>
      </c>
      <c r="F347" s="10"/>
      <c r="G347" s="10">
        <f t="shared" si="13"/>
        <v>25.098600000000001</v>
      </c>
      <c r="H347" s="10"/>
      <c r="I347" s="10">
        <f t="shared" si="13"/>
        <v>30.4346</v>
      </c>
    </row>
    <row r="348" spans="1:9" x14ac:dyDescent="0.2">
      <c r="A348" s="5" t="s">
        <v>19</v>
      </c>
      <c r="B348" s="5"/>
      <c r="C348" s="5">
        <v>412</v>
      </c>
      <c r="D348" s="5"/>
      <c r="E348" s="8">
        <f t="shared" si="13"/>
        <v>41106.433299999997</v>
      </c>
      <c r="F348" s="8"/>
      <c r="G348" s="8">
        <f t="shared" si="13"/>
        <v>52205.170400000003</v>
      </c>
      <c r="H348" s="8"/>
      <c r="I348" s="8">
        <f t="shared" si="13"/>
        <v>63303.907299999999</v>
      </c>
    </row>
    <row r="349" spans="1:9" x14ac:dyDescent="0.2">
      <c r="A349" s="10"/>
      <c r="B349" s="10"/>
      <c r="C349" s="10"/>
      <c r="D349" s="10"/>
      <c r="E349" s="10">
        <f t="shared" si="13"/>
        <v>19.762699999999999</v>
      </c>
      <c r="F349" s="10"/>
      <c r="G349" s="10">
        <f t="shared" si="13"/>
        <v>25.098600000000001</v>
      </c>
      <c r="H349" s="10"/>
      <c r="I349" s="10">
        <f t="shared" si="13"/>
        <v>30.4346</v>
      </c>
    </row>
    <row r="350" spans="1:9" x14ac:dyDescent="0.2">
      <c r="A350" s="13" t="s">
        <v>51</v>
      </c>
      <c r="B350" s="13"/>
      <c r="C350" s="5">
        <v>412</v>
      </c>
      <c r="D350" s="5"/>
      <c r="E350" s="8">
        <f t="shared" si="13"/>
        <v>41106.433299999997</v>
      </c>
      <c r="F350" s="8"/>
      <c r="G350" s="8">
        <f t="shared" si="13"/>
        <v>52205.170400000003</v>
      </c>
      <c r="H350" s="8"/>
      <c r="I350" s="8">
        <f t="shared" si="13"/>
        <v>63303.907299999999</v>
      </c>
    </row>
    <row r="351" spans="1:9" x14ac:dyDescent="0.2">
      <c r="A351" s="10"/>
      <c r="B351" s="10"/>
      <c r="C351" s="10"/>
      <c r="D351" s="10"/>
      <c r="E351" s="10">
        <f t="shared" si="13"/>
        <v>19.762699999999999</v>
      </c>
      <c r="F351" s="10"/>
      <c r="G351" s="10">
        <f t="shared" si="13"/>
        <v>25.098600000000001</v>
      </c>
      <c r="H351" s="10"/>
      <c r="I351" s="10">
        <f t="shared" si="13"/>
        <v>30.4346</v>
      </c>
    </row>
    <row r="352" spans="1:9" x14ac:dyDescent="0.2">
      <c r="A352" s="5" t="s">
        <v>37</v>
      </c>
      <c r="B352" s="5"/>
      <c r="C352" s="5">
        <v>411</v>
      </c>
      <c r="D352" s="5"/>
      <c r="E352" s="8">
        <f t="shared" si="13"/>
        <v>37782.362300000001</v>
      </c>
      <c r="F352" s="8"/>
      <c r="G352" s="8">
        <f t="shared" si="13"/>
        <v>47983.600100000003</v>
      </c>
      <c r="H352" s="8"/>
      <c r="I352" s="8">
        <f t="shared" si="13"/>
        <v>58184.838000000003</v>
      </c>
    </row>
    <row r="353" spans="1:9" x14ac:dyDescent="0.2">
      <c r="A353" s="10"/>
      <c r="B353" s="10"/>
      <c r="C353" s="10"/>
      <c r="D353" s="10"/>
      <c r="E353" s="10">
        <f t="shared" si="13"/>
        <v>18.1647</v>
      </c>
      <c r="F353" s="10"/>
      <c r="G353" s="10">
        <f t="shared" si="13"/>
        <v>23.068999999999999</v>
      </c>
      <c r="H353" s="10"/>
      <c r="I353" s="10">
        <f t="shared" si="13"/>
        <v>27.973500000000001</v>
      </c>
    </row>
    <row r="354" spans="1:9" x14ac:dyDescent="0.2">
      <c r="A354" s="10" t="s">
        <v>53</v>
      </c>
      <c r="B354" s="10"/>
      <c r="C354" s="5">
        <v>411</v>
      </c>
      <c r="D354" s="5"/>
      <c r="E354" s="8">
        <f t="shared" si="13"/>
        <v>37782.362300000001</v>
      </c>
      <c r="F354" s="8"/>
      <c r="G354" s="8">
        <f t="shared" si="13"/>
        <v>47983.600100000003</v>
      </c>
      <c r="H354" s="8"/>
      <c r="I354" s="8">
        <f t="shared" si="13"/>
        <v>58184.838000000003</v>
      </c>
    </row>
    <row r="355" spans="1:9" x14ac:dyDescent="0.2">
      <c r="A355" s="10"/>
      <c r="B355" s="10"/>
      <c r="C355" s="10"/>
      <c r="D355" s="10"/>
      <c r="E355" s="10">
        <f t="shared" si="13"/>
        <v>18.1647</v>
      </c>
      <c r="F355" s="10"/>
      <c r="G355" s="10">
        <f t="shared" si="13"/>
        <v>23.068999999999999</v>
      </c>
      <c r="H355" s="10"/>
      <c r="I355" s="10">
        <f t="shared" si="13"/>
        <v>27.973500000000001</v>
      </c>
    </row>
    <row r="356" spans="1:9" x14ac:dyDescent="0.2">
      <c r="A356" s="5" t="s">
        <v>21</v>
      </c>
      <c r="B356" s="5"/>
      <c r="C356" s="5">
        <v>411</v>
      </c>
      <c r="D356" s="5"/>
      <c r="E356" s="8">
        <f t="shared" si="13"/>
        <v>37782.362300000001</v>
      </c>
      <c r="F356" s="8"/>
      <c r="G356" s="8">
        <f t="shared" si="13"/>
        <v>47983.600100000003</v>
      </c>
      <c r="H356" s="8"/>
      <c r="I356" s="8">
        <f t="shared" si="13"/>
        <v>58184.838000000003</v>
      </c>
    </row>
    <row r="357" spans="1:9" x14ac:dyDescent="0.2">
      <c r="A357" s="10"/>
      <c r="B357" s="10"/>
      <c r="C357" s="10"/>
      <c r="D357" s="10"/>
      <c r="E357" s="10">
        <f t="shared" si="13"/>
        <v>18.1647</v>
      </c>
      <c r="F357" s="10"/>
      <c r="G357" s="10">
        <f t="shared" si="13"/>
        <v>23.068999999999999</v>
      </c>
      <c r="H357" s="10"/>
      <c r="I357" s="10">
        <f t="shared" si="13"/>
        <v>27.973500000000001</v>
      </c>
    </row>
    <row r="358" spans="1:9" x14ac:dyDescent="0.2">
      <c r="A358" s="10" t="s">
        <v>56</v>
      </c>
      <c r="B358" s="10"/>
      <c r="C358" s="5">
        <v>411</v>
      </c>
      <c r="D358" s="5"/>
      <c r="E358" s="8">
        <f t="shared" si="13"/>
        <v>37782.362300000001</v>
      </c>
      <c r="F358" s="8"/>
      <c r="G358" s="8">
        <f t="shared" si="13"/>
        <v>47983.600100000003</v>
      </c>
      <c r="H358" s="8"/>
      <c r="I358" s="8">
        <f t="shared" si="13"/>
        <v>58184.838000000003</v>
      </c>
    </row>
    <row r="359" spans="1:9" x14ac:dyDescent="0.2">
      <c r="A359" s="10"/>
      <c r="B359" s="10"/>
      <c r="C359" s="10"/>
      <c r="D359" s="10"/>
      <c r="E359" s="10">
        <f t="shared" si="13"/>
        <v>18.1647</v>
      </c>
      <c r="F359" s="10"/>
      <c r="G359" s="10">
        <f t="shared" si="13"/>
        <v>23.068999999999999</v>
      </c>
      <c r="H359" s="10"/>
      <c r="I359" s="10">
        <f t="shared" si="13"/>
        <v>27.973500000000001</v>
      </c>
    </row>
    <row r="360" spans="1:9" x14ac:dyDescent="0.2">
      <c r="A360" s="10" t="s">
        <v>57</v>
      </c>
      <c r="B360" s="10"/>
      <c r="C360" s="5">
        <v>411</v>
      </c>
      <c r="D360" s="5"/>
      <c r="E360" s="8">
        <f t="shared" ref="E360:I363" si="14">ROUND(E258*1.035,4)</f>
        <v>37782.362300000001</v>
      </c>
      <c r="F360" s="8"/>
      <c r="G360" s="8">
        <f t="shared" si="14"/>
        <v>47983.600100000003</v>
      </c>
      <c r="H360" s="8"/>
      <c r="I360" s="8">
        <f t="shared" si="14"/>
        <v>58184.838000000003</v>
      </c>
    </row>
    <row r="361" spans="1:9" x14ac:dyDescent="0.2">
      <c r="A361" s="10"/>
      <c r="B361" s="10"/>
      <c r="C361" s="10"/>
      <c r="D361" s="10"/>
      <c r="E361" s="10">
        <f t="shared" si="14"/>
        <v>18.1647</v>
      </c>
      <c r="F361" s="10"/>
      <c r="G361" s="10">
        <f t="shared" si="14"/>
        <v>23.068999999999999</v>
      </c>
      <c r="H361" s="10"/>
      <c r="I361" s="10">
        <f t="shared" si="14"/>
        <v>27.973500000000001</v>
      </c>
    </row>
    <row r="362" spans="1:9" x14ac:dyDescent="0.2">
      <c r="A362" s="5" t="s">
        <v>22</v>
      </c>
      <c r="B362" s="5"/>
      <c r="C362" s="5">
        <v>410</v>
      </c>
      <c r="D362" s="5"/>
      <c r="E362" s="8">
        <f t="shared" si="14"/>
        <v>35787.890299999999</v>
      </c>
      <c r="F362" s="8"/>
      <c r="G362" s="8">
        <f t="shared" si="14"/>
        <v>45450.620499999997</v>
      </c>
      <c r="H362" s="8"/>
      <c r="I362" s="8">
        <f t="shared" si="14"/>
        <v>55113.350899999998</v>
      </c>
    </row>
    <row r="363" spans="1:9" x14ac:dyDescent="0.2">
      <c r="A363" s="10"/>
      <c r="B363" s="10"/>
      <c r="C363" s="10"/>
      <c r="D363" s="10"/>
      <c r="E363" s="10">
        <f t="shared" si="14"/>
        <v>17.2057</v>
      </c>
      <c r="F363" s="10"/>
      <c r="G363" s="10">
        <f t="shared" si="14"/>
        <v>21.851199999999999</v>
      </c>
      <c r="H363" s="10"/>
      <c r="I363" s="10">
        <f t="shared" si="14"/>
        <v>26.4968</v>
      </c>
    </row>
    <row r="364" spans="1:9" x14ac:dyDescent="0.2">
      <c r="A364" s="10"/>
      <c r="B364" s="10"/>
      <c r="C364" s="10"/>
      <c r="D364" s="10"/>
      <c r="E364" s="10"/>
      <c r="F364" s="10"/>
      <c r="G364" s="10"/>
      <c r="H364" s="10"/>
      <c r="I364" s="10"/>
    </row>
    <row r="365" spans="1:9" x14ac:dyDescent="0.2">
      <c r="A365" s="20" t="s">
        <v>23</v>
      </c>
      <c r="B365" s="21"/>
      <c r="C365" s="19"/>
      <c r="D365" s="19"/>
      <c r="E365" s="22"/>
      <c r="F365" s="22"/>
      <c r="G365" s="22"/>
      <c r="H365" s="22"/>
      <c r="I365" s="22"/>
    </row>
    <row r="366" spans="1:9" x14ac:dyDescent="0.2">
      <c r="A366" s="9" t="s">
        <v>48</v>
      </c>
      <c r="B366" s="9"/>
      <c r="C366" s="5">
        <v>219</v>
      </c>
      <c r="D366" s="5"/>
      <c r="E366" s="8">
        <f t="shared" ref="E366:I375" si="15">ROUND(E264*1.035,4)</f>
        <v>44693.8413</v>
      </c>
      <c r="F366" s="8"/>
      <c r="G366" s="8">
        <f t="shared" si="15"/>
        <v>53632.609600000003</v>
      </c>
      <c r="H366" s="8"/>
      <c r="I366" s="8">
        <f t="shared" si="15"/>
        <v>62571.377899999999</v>
      </c>
    </row>
    <row r="367" spans="1:9" x14ac:dyDescent="0.2">
      <c r="A367" s="9"/>
      <c r="B367" s="9"/>
      <c r="C367" s="9"/>
      <c r="D367" s="9"/>
      <c r="E367" s="10">
        <f t="shared" si="15"/>
        <v>21.487400000000001</v>
      </c>
      <c r="F367" s="10"/>
      <c r="G367" s="10">
        <f t="shared" si="15"/>
        <v>25.7849</v>
      </c>
      <c r="H367" s="10"/>
      <c r="I367" s="10">
        <f t="shared" si="15"/>
        <v>30.0825</v>
      </c>
    </row>
    <row r="368" spans="1:9" x14ac:dyDescent="0.2">
      <c r="A368" s="9" t="s">
        <v>36</v>
      </c>
      <c r="B368" s="9"/>
      <c r="C368" s="5">
        <v>218</v>
      </c>
      <c r="D368" s="5"/>
      <c r="E368" s="8">
        <f t="shared" si="15"/>
        <v>43115.531199999998</v>
      </c>
      <c r="F368" s="8"/>
      <c r="G368" s="8">
        <f t="shared" si="15"/>
        <v>51738.6374</v>
      </c>
      <c r="H368" s="8"/>
      <c r="I368" s="8">
        <f t="shared" si="15"/>
        <v>60361.743699999999</v>
      </c>
    </row>
    <row r="369" spans="1:9" x14ac:dyDescent="0.2">
      <c r="A369" s="9"/>
      <c r="B369" s="9"/>
      <c r="C369" s="9"/>
      <c r="D369" s="9"/>
      <c r="E369" s="10">
        <f t="shared" si="15"/>
        <v>20.7286</v>
      </c>
      <c r="F369" s="10"/>
      <c r="G369" s="10">
        <f t="shared" si="15"/>
        <v>24.874400000000001</v>
      </c>
      <c r="H369" s="10"/>
      <c r="I369" s="10">
        <f t="shared" si="15"/>
        <v>29.020199999999999</v>
      </c>
    </row>
    <row r="370" spans="1:9" x14ac:dyDescent="0.2">
      <c r="A370" s="5" t="s">
        <v>24</v>
      </c>
      <c r="B370" s="5"/>
      <c r="C370" s="5">
        <v>218</v>
      </c>
      <c r="D370" s="5"/>
      <c r="E370" s="8">
        <f t="shared" si="15"/>
        <v>43115.531199999998</v>
      </c>
      <c r="F370" s="8"/>
      <c r="G370" s="8">
        <f t="shared" si="15"/>
        <v>51738.6374</v>
      </c>
      <c r="H370" s="8"/>
      <c r="I370" s="8">
        <f t="shared" si="15"/>
        <v>60361.743699999999</v>
      </c>
    </row>
    <row r="371" spans="1:9" x14ac:dyDescent="0.2">
      <c r="A371" s="9"/>
      <c r="B371" s="9"/>
      <c r="C371" s="9"/>
      <c r="D371" s="9"/>
      <c r="E371" s="10">
        <f t="shared" si="15"/>
        <v>20.7286</v>
      </c>
      <c r="F371" s="10"/>
      <c r="G371" s="10">
        <f t="shared" si="15"/>
        <v>24.874400000000001</v>
      </c>
      <c r="H371" s="10"/>
      <c r="I371" s="10">
        <f t="shared" si="15"/>
        <v>29.020199999999999</v>
      </c>
    </row>
    <row r="372" spans="1:9" x14ac:dyDescent="0.2">
      <c r="A372" s="5" t="s">
        <v>25</v>
      </c>
      <c r="B372" s="5"/>
      <c r="C372" s="5">
        <v>217</v>
      </c>
      <c r="D372" s="5"/>
      <c r="E372" s="8">
        <f t="shared" si="15"/>
        <v>39562.303999999996</v>
      </c>
      <c r="F372" s="8"/>
      <c r="G372" s="8">
        <f t="shared" si="15"/>
        <v>47474.7647</v>
      </c>
      <c r="H372" s="8"/>
      <c r="I372" s="8">
        <f t="shared" si="15"/>
        <v>55387.225599999998</v>
      </c>
    </row>
    <row r="373" spans="1:9" x14ac:dyDescent="0.2">
      <c r="A373" s="15"/>
      <c r="B373" s="15"/>
      <c r="C373" s="15"/>
      <c r="D373" s="15"/>
      <c r="E373" s="10">
        <f t="shared" si="15"/>
        <v>19.020399999999999</v>
      </c>
      <c r="F373" s="10"/>
      <c r="G373" s="10">
        <f t="shared" si="15"/>
        <v>22.824400000000001</v>
      </c>
      <c r="H373" s="10"/>
      <c r="I373" s="10">
        <f t="shared" si="15"/>
        <v>26.628499999999999</v>
      </c>
    </row>
    <row r="374" spans="1:9" x14ac:dyDescent="0.2">
      <c r="A374" s="15" t="s">
        <v>58</v>
      </c>
      <c r="B374" s="15"/>
      <c r="C374" s="5">
        <v>216</v>
      </c>
      <c r="D374" s="5"/>
      <c r="E374" s="8">
        <f t="shared" si="15"/>
        <v>36008.102700000003</v>
      </c>
      <c r="F374" s="8"/>
      <c r="G374" s="8">
        <f t="shared" si="15"/>
        <v>43209.723400000003</v>
      </c>
      <c r="H374" s="8"/>
      <c r="I374" s="8">
        <f t="shared" si="15"/>
        <v>50411.343800000002</v>
      </c>
    </row>
    <row r="375" spans="1:9" x14ac:dyDescent="0.2">
      <c r="A375" s="15"/>
      <c r="B375" s="15"/>
      <c r="C375" s="15"/>
      <c r="D375" s="15"/>
      <c r="E375" s="10">
        <f t="shared" si="15"/>
        <v>17.311599999999999</v>
      </c>
      <c r="F375" s="10"/>
      <c r="G375" s="10">
        <f t="shared" si="15"/>
        <v>20.773900000000001</v>
      </c>
      <c r="H375" s="10"/>
      <c r="I375" s="10">
        <f t="shared" si="15"/>
        <v>24.2362</v>
      </c>
    </row>
    <row r="376" spans="1:9" x14ac:dyDescent="0.2">
      <c r="A376" s="15" t="s">
        <v>42</v>
      </c>
      <c r="B376" s="15"/>
      <c r="C376" s="5">
        <v>216</v>
      </c>
      <c r="D376" s="5"/>
      <c r="E376" s="8">
        <f t="shared" ref="E376:I383" si="16">ROUND(E272*1.035,4)</f>
        <v>36008.102700000003</v>
      </c>
      <c r="F376" s="8"/>
      <c r="G376" s="8">
        <f t="shared" si="16"/>
        <v>43209.723400000003</v>
      </c>
      <c r="H376" s="8"/>
      <c r="I376" s="8">
        <f t="shared" si="16"/>
        <v>50411.343800000002</v>
      </c>
    </row>
    <row r="377" spans="1:9" x14ac:dyDescent="0.2">
      <c r="A377" s="15"/>
      <c r="B377" s="15"/>
      <c r="C377" s="9"/>
      <c r="D377" s="9"/>
      <c r="E377" s="10">
        <f t="shared" si="16"/>
        <v>17.311599999999999</v>
      </c>
      <c r="F377" s="10"/>
      <c r="G377" s="10">
        <f t="shared" si="16"/>
        <v>20.773900000000001</v>
      </c>
      <c r="H377" s="10"/>
      <c r="I377" s="10">
        <f t="shared" si="16"/>
        <v>24.2362</v>
      </c>
    </row>
    <row r="378" spans="1:9" x14ac:dyDescent="0.2">
      <c r="A378" s="5" t="s">
        <v>26</v>
      </c>
      <c r="B378" s="5"/>
      <c r="C378" s="5">
        <v>216</v>
      </c>
      <c r="D378" s="5"/>
      <c r="E378" s="8">
        <f t="shared" si="16"/>
        <v>36008.102700000003</v>
      </c>
      <c r="F378" s="8"/>
      <c r="G378" s="8">
        <f t="shared" si="16"/>
        <v>43209.723400000003</v>
      </c>
      <c r="H378" s="8"/>
      <c r="I378" s="8">
        <f t="shared" si="16"/>
        <v>50411.343800000002</v>
      </c>
    </row>
    <row r="379" spans="1:9" x14ac:dyDescent="0.2">
      <c r="A379" s="9"/>
      <c r="B379" s="9"/>
      <c r="C379" s="9"/>
      <c r="D379" s="9"/>
      <c r="E379" s="10">
        <f t="shared" si="16"/>
        <v>17.311599999999999</v>
      </c>
      <c r="F379" s="10"/>
      <c r="G379" s="10">
        <f t="shared" si="16"/>
        <v>20.773900000000001</v>
      </c>
      <c r="H379" s="10"/>
      <c r="I379" s="10">
        <f t="shared" si="16"/>
        <v>24.2362</v>
      </c>
    </row>
    <row r="380" spans="1:9" x14ac:dyDescent="0.2">
      <c r="A380" s="5" t="s">
        <v>27</v>
      </c>
      <c r="B380" s="5"/>
      <c r="C380" s="5">
        <v>215</v>
      </c>
      <c r="D380" s="5"/>
      <c r="E380" s="8">
        <f t="shared" si="16"/>
        <v>34757.078399999999</v>
      </c>
      <c r="F380" s="8"/>
      <c r="G380" s="8">
        <f t="shared" si="16"/>
        <v>41708.494200000001</v>
      </c>
      <c r="H380" s="8"/>
      <c r="I380" s="8">
        <f t="shared" si="16"/>
        <v>48659.909800000001</v>
      </c>
    </row>
    <row r="381" spans="1:9" x14ac:dyDescent="0.2">
      <c r="A381" s="9"/>
      <c r="B381" s="9"/>
      <c r="C381" s="9"/>
      <c r="D381" s="9"/>
      <c r="E381" s="10">
        <f t="shared" si="16"/>
        <v>16.710100000000001</v>
      </c>
      <c r="F381" s="10"/>
      <c r="G381" s="10">
        <f t="shared" si="16"/>
        <v>20.052199999999999</v>
      </c>
      <c r="H381" s="10"/>
      <c r="I381" s="10">
        <f t="shared" si="16"/>
        <v>23.394100000000002</v>
      </c>
    </row>
    <row r="382" spans="1:9" x14ac:dyDescent="0.2">
      <c r="A382" s="9" t="s">
        <v>60</v>
      </c>
      <c r="B382" s="9"/>
      <c r="C382" s="5">
        <v>215</v>
      </c>
      <c r="D382" s="5"/>
      <c r="E382" s="8">
        <f t="shared" si="16"/>
        <v>34757.078399999999</v>
      </c>
      <c r="F382" s="8"/>
      <c r="G382" s="8">
        <f t="shared" si="16"/>
        <v>41708.494200000001</v>
      </c>
      <c r="H382" s="8"/>
      <c r="I382" s="8">
        <f t="shared" si="16"/>
        <v>48659.909800000001</v>
      </c>
    </row>
    <row r="383" spans="1:9" x14ac:dyDescent="0.2">
      <c r="A383" s="9"/>
      <c r="B383" s="9"/>
      <c r="C383" s="9"/>
      <c r="D383" s="9"/>
      <c r="E383" s="10">
        <f t="shared" si="16"/>
        <v>16.710100000000001</v>
      </c>
      <c r="F383" s="10"/>
      <c r="G383" s="10">
        <f t="shared" si="16"/>
        <v>20.052199999999999</v>
      </c>
      <c r="H383" s="10"/>
      <c r="I383" s="10">
        <f t="shared" si="16"/>
        <v>23.394100000000002</v>
      </c>
    </row>
    <row r="384" spans="1:9" x14ac:dyDescent="0.2">
      <c r="A384" s="5" t="s">
        <v>28</v>
      </c>
      <c r="B384" s="5"/>
      <c r="C384" s="5">
        <v>214</v>
      </c>
      <c r="D384" s="5"/>
      <c r="E384" s="8">
        <f t="shared" ref="E384:I401" si="17">ROUND(E281*1.035,4)</f>
        <v>33505.5671</v>
      </c>
      <c r="F384" s="8"/>
      <c r="G384" s="8">
        <f t="shared" si="17"/>
        <v>40206.680500000002</v>
      </c>
      <c r="H384" s="8"/>
      <c r="I384" s="8">
        <f t="shared" si="17"/>
        <v>46907.794000000002</v>
      </c>
    </row>
    <row r="385" spans="1:9" x14ac:dyDescent="0.2">
      <c r="A385" s="9"/>
      <c r="B385" s="9"/>
      <c r="C385" s="9"/>
      <c r="D385" s="9"/>
      <c r="E385" s="10">
        <f t="shared" si="17"/>
        <v>16.1084</v>
      </c>
      <c r="F385" s="10"/>
      <c r="G385" s="10">
        <f t="shared" si="17"/>
        <v>19.330200000000001</v>
      </c>
      <c r="H385" s="10"/>
      <c r="I385" s="10">
        <f t="shared" si="17"/>
        <v>22.5518</v>
      </c>
    </row>
    <row r="386" spans="1:9" x14ac:dyDescent="0.2">
      <c r="A386" s="15" t="s">
        <v>29</v>
      </c>
      <c r="B386" s="15"/>
      <c r="C386" s="5">
        <v>213</v>
      </c>
      <c r="D386" s="5"/>
      <c r="E386" s="8">
        <f t="shared" si="17"/>
        <v>32267.367999999999</v>
      </c>
      <c r="F386" s="8"/>
      <c r="G386" s="8">
        <f t="shared" si="17"/>
        <v>38720.841500000002</v>
      </c>
      <c r="H386" s="8"/>
      <c r="I386" s="8">
        <f t="shared" si="17"/>
        <v>45174.315199999997</v>
      </c>
    </row>
    <row r="387" spans="1:9" x14ac:dyDescent="0.2">
      <c r="A387" s="15"/>
      <c r="B387" s="15"/>
      <c r="C387" s="15"/>
      <c r="D387" s="15"/>
      <c r="E387" s="10">
        <f t="shared" si="17"/>
        <v>15.513199999999999</v>
      </c>
      <c r="F387" s="10"/>
      <c r="G387" s="10">
        <f t="shared" si="17"/>
        <v>18.6158</v>
      </c>
      <c r="H387" s="10"/>
      <c r="I387" s="10">
        <f t="shared" si="17"/>
        <v>21.718399999999999</v>
      </c>
    </row>
    <row r="388" spans="1:9" x14ac:dyDescent="0.2">
      <c r="A388" s="15" t="s">
        <v>35</v>
      </c>
      <c r="B388" s="15"/>
      <c r="C388" s="5">
        <v>213</v>
      </c>
      <c r="D388" s="5"/>
      <c r="E388" s="8">
        <f t="shared" si="17"/>
        <v>32267.367999999999</v>
      </c>
      <c r="F388" s="8"/>
      <c r="G388" s="8">
        <f t="shared" si="17"/>
        <v>38720.841500000002</v>
      </c>
      <c r="H388" s="8"/>
      <c r="I388" s="8">
        <f t="shared" si="17"/>
        <v>45174.315199999997</v>
      </c>
    </row>
    <row r="389" spans="1:9" x14ac:dyDescent="0.2">
      <c r="A389" s="15"/>
      <c r="B389" s="15"/>
      <c r="C389" s="15"/>
      <c r="D389" s="15"/>
      <c r="E389" s="10">
        <f t="shared" si="17"/>
        <v>15.513199999999999</v>
      </c>
      <c r="F389" s="10"/>
      <c r="G389" s="10">
        <f t="shared" si="17"/>
        <v>18.6158</v>
      </c>
      <c r="H389" s="10"/>
      <c r="I389" s="10">
        <f t="shared" si="17"/>
        <v>21.718399999999999</v>
      </c>
    </row>
    <row r="390" spans="1:9" x14ac:dyDescent="0.2">
      <c r="A390" s="15" t="s">
        <v>41</v>
      </c>
      <c r="B390" s="15"/>
      <c r="C390" s="5">
        <v>212</v>
      </c>
      <c r="D390" s="5"/>
      <c r="E390" s="8">
        <f t="shared" si="17"/>
        <v>28103.401999999998</v>
      </c>
      <c r="F390" s="8"/>
      <c r="G390" s="8">
        <f t="shared" si="17"/>
        <v>33724.082399999999</v>
      </c>
      <c r="H390" s="8"/>
      <c r="I390" s="8">
        <f t="shared" si="17"/>
        <v>39344.762799999997</v>
      </c>
    </row>
    <row r="391" spans="1:9" x14ac:dyDescent="0.2">
      <c r="A391" s="15"/>
      <c r="B391" s="15"/>
      <c r="C391" s="15"/>
      <c r="D391" s="15"/>
      <c r="E391" s="10">
        <f t="shared" si="17"/>
        <v>13.511200000000001</v>
      </c>
      <c r="F391" s="10"/>
      <c r="G391" s="10">
        <f t="shared" si="17"/>
        <v>16.2136</v>
      </c>
      <c r="H391" s="10"/>
      <c r="I391" s="10">
        <f t="shared" si="17"/>
        <v>18.915800000000001</v>
      </c>
    </row>
    <row r="392" spans="1:9" x14ac:dyDescent="0.2">
      <c r="A392" s="5" t="s">
        <v>52</v>
      </c>
      <c r="B392" s="5"/>
      <c r="C392" s="5">
        <v>212</v>
      </c>
      <c r="D392" s="5"/>
      <c r="E392" s="8">
        <f t="shared" si="17"/>
        <v>28103.401999999998</v>
      </c>
      <c r="F392" s="8"/>
      <c r="G392" s="8">
        <f t="shared" si="17"/>
        <v>33724.082399999999</v>
      </c>
      <c r="H392" s="8"/>
      <c r="I392" s="8">
        <f t="shared" si="17"/>
        <v>39344.762799999997</v>
      </c>
    </row>
    <row r="393" spans="1:9" x14ac:dyDescent="0.2">
      <c r="A393" s="15"/>
      <c r="B393" s="15"/>
      <c r="C393" s="15"/>
      <c r="D393" s="15"/>
      <c r="E393" s="10">
        <f t="shared" si="17"/>
        <v>13.511200000000001</v>
      </c>
      <c r="F393" s="10"/>
      <c r="G393" s="10">
        <f t="shared" si="17"/>
        <v>16.2136</v>
      </c>
      <c r="H393" s="10"/>
      <c r="I393" s="10">
        <f t="shared" si="17"/>
        <v>18.915800000000001</v>
      </c>
    </row>
    <row r="394" spans="1:9" x14ac:dyDescent="0.2">
      <c r="A394" s="5" t="s">
        <v>30</v>
      </c>
      <c r="B394" s="5"/>
      <c r="C394" s="16">
        <v>211</v>
      </c>
      <c r="D394" s="16"/>
      <c r="E394" s="8">
        <f t="shared" si="17"/>
        <v>23905.1813</v>
      </c>
      <c r="F394" s="8"/>
      <c r="G394" s="8">
        <f t="shared" si="17"/>
        <v>28686.2176</v>
      </c>
      <c r="H394" s="8"/>
      <c r="I394" s="8">
        <f t="shared" si="17"/>
        <v>33467.253900000003</v>
      </c>
    </row>
    <row r="395" spans="1:9" x14ac:dyDescent="0.2">
      <c r="A395" s="15"/>
      <c r="B395" s="15"/>
      <c r="C395" s="15"/>
      <c r="D395" s="15"/>
      <c r="E395" s="10">
        <f t="shared" si="17"/>
        <v>11.492800000000001</v>
      </c>
      <c r="F395" s="10"/>
      <c r="G395" s="10">
        <f t="shared" si="17"/>
        <v>13.791499999999999</v>
      </c>
      <c r="H395" s="10"/>
      <c r="I395" s="10">
        <f t="shared" si="17"/>
        <v>16.09</v>
      </c>
    </row>
    <row r="396" spans="1:9" x14ac:dyDescent="0.2">
      <c r="A396" s="15" t="s">
        <v>40</v>
      </c>
      <c r="B396" s="15"/>
      <c r="C396" s="5">
        <v>211</v>
      </c>
      <c r="D396" s="5"/>
      <c r="E396" s="8">
        <f t="shared" si="17"/>
        <v>23905.1813</v>
      </c>
      <c r="F396" s="8"/>
      <c r="G396" s="8">
        <f t="shared" si="17"/>
        <v>28686.2176</v>
      </c>
      <c r="H396" s="8"/>
      <c r="I396" s="8">
        <f t="shared" si="17"/>
        <v>33467.253900000003</v>
      </c>
    </row>
    <row r="397" spans="1:9" x14ac:dyDescent="0.2">
      <c r="A397" s="15"/>
      <c r="B397" s="15"/>
      <c r="C397" s="15"/>
      <c r="D397" s="15"/>
      <c r="E397" s="10">
        <f t="shared" si="17"/>
        <v>11.492800000000001</v>
      </c>
      <c r="F397" s="10"/>
      <c r="G397" s="10">
        <f t="shared" si="17"/>
        <v>13.791499999999999</v>
      </c>
      <c r="H397" s="10"/>
      <c r="I397" s="10">
        <f t="shared" si="17"/>
        <v>16.09</v>
      </c>
    </row>
    <row r="398" spans="1:9" x14ac:dyDescent="0.2">
      <c r="A398" s="5" t="s">
        <v>31</v>
      </c>
      <c r="B398" s="5"/>
      <c r="C398" s="5">
        <v>211</v>
      </c>
      <c r="D398" s="5"/>
      <c r="E398" s="8">
        <f t="shared" si="17"/>
        <v>23905.1813</v>
      </c>
      <c r="F398" s="8"/>
      <c r="G398" s="8">
        <f t="shared" si="17"/>
        <v>28686.2176</v>
      </c>
      <c r="H398" s="8"/>
      <c r="I398" s="8">
        <f t="shared" si="17"/>
        <v>33467.253900000003</v>
      </c>
    </row>
    <row r="399" spans="1:9" x14ac:dyDescent="0.2">
      <c r="A399" s="15"/>
      <c r="B399" s="15"/>
      <c r="C399" s="15"/>
      <c r="D399" s="15"/>
      <c r="E399" s="10">
        <f t="shared" si="17"/>
        <v>11.492800000000001</v>
      </c>
      <c r="F399" s="10"/>
      <c r="G399" s="10">
        <f t="shared" si="17"/>
        <v>13.791499999999999</v>
      </c>
      <c r="H399" s="10"/>
      <c r="I399" s="10">
        <f t="shared" si="17"/>
        <v>16.09</v>
      </c>
    </row>
    <row r="400" spans="1:9" x14ac:dyDescent="0.2">
      <c r="A400" s="5" t="s">
        <v>39</v>
      </c>
      <c r="B400" s="5"/>
      <c r="C400" s="5">
        <v>210</v>
      </c>
      <c r="D400" s="5"/>
      <c r="E400" s="8">
        <f t="shared" si="17"/>
        <v>20638.9787</v>
      </c>
      <c r="F400" s="8"/>
      <c r="G400" s="8">
        <f t="shared" si="17"/>
        <v>24766.7745</v>
      </c>
      <c r="H400" s="8"/>
      <c r="I400" s="8">
        <f t="shared" si="17"/>
        <v>28894.570199999998</v>
      </c>
    </row>
    <row r="401" spans="1:9" ht="13.5" customHeight="1" x14ac:dyDescent="0.2">
      <c r="A401" s="5"/>
      <c r="B401" s="5"/>
      <c r="C401" s="15"/>
      <c r="D401" s="15"/>
      <c r="E401" s="10">
        <f t="shared" si="17"/>
        <v>9.9224999999999994</v>
      </c>
      <c r="F401" s="10"/>
      <c r="G401" s="10">
        <f t="shared" si="17"/>
        <v>11.9072</v>
      </c>
      <c r="H401" s="10"/>
      <c r="I401" s="10">
        <f t="shared" si="17"/>
        <v>13.8916</v>
      </c>
    </row>
  </sheetData>
  <phoneticPr fontId="8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08"/>
  <sheetViews>
    <sheetView view="pageBreakPreview" topLeftCell="A37" zoomScaleNormal="100" zoomScaleSheetLayoutView="100" workbookViewId="0">
      <selection activeCell="D97" sqref="D97"/>
    </sheetView>
  </sheetViews>
  <sheetFormatPr defaultColWidth="9.140625" defaultRowHeight="12" x14ac:dyDescent="0.2"/>
  <cols>
    <col min="1" max="1" width="9.140625" style="82"/>
    <col min="2" max="9" width="9.28515625" style="82" bestFit="1" customWidth="1"/>
    <col min="10" max="10" width="9.28515625" style="82" customWidth="1"/>
    <col min="11" max="13" width="5.85546875" style="82" customWidth="1"/>
    <col min="14" max="17" width="5.85546875" style="82" bestFit="1" customWidth="1"/>
    <col min="18" max="19" width="5.85546875" style="82" customWidth="1"/>
    <col min="20" max="24" width="5.85546875" style="82" bestFit="1" customWidth="1"/>
    <col min="25" max="26" width="5.85546875" style="82" customWidth="1"/>
    <col min="27" max="16384" width="9.140625" style="82"/>
  </cols>
  <sheetData>
    <row r="1" spans="1:24" hidden="1" x14ac:dyDescent="0.2">
      <c r="A1" s="165" t="s">
        <v>144</v>
      </c>
      <c r="B1" s="130"/>
      <c r="C1" s="130"/>
      <c r="D1" s="130"/>
      <c r="E1" s="130"/>
      <c r="F1" s="130"/>
      <c r="G1" s="130"/>
      <c r="H1" s="130"/>
      <c r="I1" s="191"/>
      <c r="J1" s="191" t="s">
        <v>205</v>
      </c>
    </row>
    <row r="2" spans="1:24" hidden="1" x14ac:dyDescent="0.2"/>
    <row r="3" spans="1:24" hidden="1" x14ac:dyDescent="0.2">
      <c r="A3" s="166" t="s">
        <v>152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24" hidden="1" x14ac:dyDescent="0.2">
      <c r="A4" s="167" t="s">
        <v>145</v>
      </c>
      <c r="B4" s="168"/>
      <c r="C4" s="122"/>
      <c r="D4" s="122"/>
      <c r="E4" s="123"/>
      <c r="F4" s="169" t="s">
        <v>2</v>
      </c>
      <c r="G4" s="111"/>
      <c r="H4" s="111"/>
      <c r="I4" s="111"/>
      <c r="J4" s="111"/>
    </row>
    <row r="5" spans="1:24" hidden="1" x14ac:dyDescent="0.2">
      <c r="A5" s="170" t="s">
        <v>146</v>
      </c>
      <c r="B5" s="87"/>
      <c r="C5" s="126"/>
      <c r="D5" s="126"/>
      <c r="F5" s="171">
        <v>111</v>
      </c>
    </row>
    <row r="6" spans="1:24" hidden="1" x14ac:dyDescent="0.2">
      <c r="A6" s="170" t="s">
        <v>147</v>
      </c>
      <c r="B6" s="87"/>
      <c r="C6" s="126"/>
      <c r="D6" s="126"/>
      <c r="F6" s="171">
        <v>112</v>
      </c>
    </row>
    <row r="7" spans="1:24" hidden="1" x14ac:dyDescent="0.2">
      <c r="A7" s="170" t="s">
        <v>148</v>
      </c>
      <c r="B7" s="87"/>
      <c r="C7" s="126"/>
      <c r="D7" s="126"/>
      <c r="F7" s="171">
        <v>113</v>
      </c>
    </row>
    <row r="8" spans="1:24" hidden="1" x14ac:dyDescent="0.2">
      <c r="A8" s="170" t="s">
        <v>149</v>
      </c>
      <c r="B8" s="87"/>
      <c r="C8" s="126"/>
      <c r="D8" s="126"/>
      <c r="F8" s="171">
        <v>114</v>
      </c>
    </row>
    <row r="9" spans="1:24" hidden="1" x14ac:dyDescent="0.2">
      <c r="A9" s="172" t="s">
        <v>150</v>
      </c>
      <c r="B9" s="173"/>
      <c r="C9" s="131"/>
      <c r="D9" s="131"/>
      <c r="E9" s="130"/>
      <c r="F9" s="174">
        <v>117</v>
      </c>
    </row>
    <row r="10" spans="1:24" hidden="1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K10" s="82" t="s">
        <v>186</v>
      </c>
      <c r="R10" s="82" t="s">
        <v>187</v>
      </c>
    </row>
    <row r="11" spans="1:24" hidden="1" x14ac:dyDescent="0.2">
      <c r="A11" s="134" t="s">
        <v>62</v>
      </c>
      <c r="B11" s="122" t="s">
        <v>184</v>
      </c>
      <c r="C11" s="122">
        <v>110</v>
      </c>
      <c r="D11" s="122">
        <v>111</v>
      </c>
      <c r="E11" s="122">
        <v>112</v>
      </c>
      <c r="F11" s="122">
        <v>113</v>
      </c>
      <c r="G11" s="122">
        <v>114</v>
      </c>
      <c r="H11" s="122">
        <v>115</v>
      </c>
      <c r="I11" s="122">
        <v>117</v>
      </c>
      <c r="J11" s="124">
        <v>118</v>
      </c>
      <c r="K11" s="134">
        <v>110</v>
      </c>
      <c r="L11" s="122">
        <v>111</v>
      </c>
      <c r="M11" s="122">
        <v>112</v>
      </c>
      <c r="N11" s="122">
        <v>113</v>
      </c>
      <c r="O11" s="122">
        <v>114</v>
      </c>
      <c r="P11" s="122">
        <v>115</v>
      </c>
      <c r="Q11" s="124">
        <v>117</v>
      </c>
      <c r="R11" s="122">
        <v>110</v>
      </c>
      <c r="S11" s="122">
        <v>111</v>
      </c>
      <c r="T11" s="122">
        <v>112</v>
      </c>
      <c r="U11" s="122">
        <v>113</v>
      </c>
      <c r="V11" s="122">
        <v>114</v>
      </c>
      <c r="W11" s="122">
        <v>115</v>
      </c>
      <c r="X11" s="124">
        <v>117</v>
      </c>
    </row>
    <row r="12" spans="1:24" hidden="1" x14ac:dyDescent="0.2">
      <c r="A12" s="175" t="s">
        <v>270</v>
      </c>
      <c r="B12" s="210"/>
      <c r="C12" s="176">
        <v>13.969799999999999</v>
      </c>
      <c r="D12" s="176">
        <v>17.2502</v>
      </c>
      <c r="E12" s="176">
        <v>20.12</v>
      </c>
      <c r="F12" s="176">
        <v>22.991900000000001</v>
      </c>
      <c r="G12" s="176">
        <v>23.864699999999999</v>
      </c>
      <c r="H12" s="176">
        <v>24.776700000000002</v>
      </c>
      <c r="I12" s="176">
        <v>27.473500000000001</v>
      </c>
      <c r="J12" s="177">
        <v>28.297799999999999</v>
      </c>
      <c r="K12" s="382"/>
      <c r="L12" s="113"/>
      <c r="M12" s="113"/>
      <c r="N12" s="113"/>
      <c r="O12" s="113"/>
      <c r="P12" s="113"/>
      <c r="Q12" s="113"/>
      <c r="R12" s="114"/>
      <c r="S12" s="114"/>
      <c r="T12" s="114"/>
      <c r="U12" s="114"/>
      <c r="V12" s="114"/>
      <c r="W12" s="114"/>
      <c r="X12" s="386"/>
    </row>
    <row r="13" spans="1:24" hidden="1" x14ac:dyDescent="0.2">
      <c r="A13" s="178" t="s">
        <v>127</v>
      </c>
      <c r="B13" s="211">
        <v>0.05</v>
      </c>
      <c r="C13" s="179">
        <v>14.6684</v>
      </c>
      <c r="D13" s="179">
        <v>18.1127</v>
      </c>
      <c r="E13" s="179">
        <v>21.126100000000001</v>
      </c>
      <c r="F13" s="179">
        <v>24.1416</v>
      </c>
      <c r="G13" s="179">
        <v>25.058199999999999</v>
      </c>
      <c r="H13" s="179">
        <v>26.015499999999999</v>
      </c>
      <c r="I13" s="179">
        <v>28.847200000000001</v>
      </c>
      <c r="J13" s="180">
        <v>29.712599999999998</v>
      </c>
      <c r="K13" s="222">
        <f>(C13-C12)/C12</f>
        <v>5.0007874128477202E-2</v>
      </c>
      <c r="L13" s="116">
        <f t="shared" ref="L13:L24" si="0">(D13-D12)/D12</f>
        <v>4.9999420296576315E-2</v>
      </c>
      <c r="M13" s="116">
        <f t="shared" ref="M13:M24" si="1">(E13-E12)/E12</f>
        <v>5.0004970178926439E-2</v>
      </c>
      <c r="N13" s="116">
        <f t="shared" ref="N13:N24" si="2">(F13-F12)/F12</f>
        <v>5.0004566825708148E-2</v>
      </c>
      <c r="O13" s="116">
        <f t="shared" ref="O13:O24" si="3">(G13-G12)/G12</f>
        <v>5.001110426697173E-2</v>
      </c>
      <c r="P13" s="116">
        <f t="shared" ref="P13:P24" si="4">(H13-H12)/H12</f>
        <v>4.9998587382500397E-2</v>
      </c>
      <c r="Q13" s="116">
        <f t="shared" ref="Q13:Q24" si="5">(I13-I12)/I12</f>
        <v>5.0000909967787117E-2</v>
      </c>
      <c r="R13" s="116"/>
      <c r="S13" s="116"/>
      <c r="T13" s="116"/>
      <c r="U13" s="116"/>
      <c r="V13" s="116"/>
      <c r="W13" s="116"/>
      <c r="X13" s="383"/>
    </row>
    <row r="14" spans="1:24" hidden="1" x14ac:dyDescent="0.2">
      <c r="A14" s="178" t="s">
        <v>128</v>
      </c>
      <c r="B14" s="211">
        <v>3.2500000000000001E-2</v>
      </c>
      <c r="C14" s="179">
        <v>15.145099999999999</v>
      </c>
      <c r="D14" s="179">
        <v>18.7014</v>
      </c>
      <c r="E14" s="179">
        <v>21.8125</v>
      </c>
      <c r="F14" s="179">
        <v>24.926300000000001</v>
      </c>
      <c r="G14" s="179">
        <v>25.872599999999998</v>
      </c>
      <c r="H14" s="179">
        <v>26.860900000000001</v>
      </c>
      <c r="I14" s="179">
        <v>29.784800000000001</v>
      </c>
      <c r="J14" s="180">
        <v>30.6783</v>
      </c>
      <c r="K14" s="222">
        <f t="shared" ref="K14:K24" si="6">(C14-C13)/C13</f>
        <v>3.2498432003490445E-2</v>
      </c>
      <c r="L14" s="116">
        <f t="shared" si="0"/>
        <v>3.2502056568043378E-2</v>
      </c>
      <c r="M14" s="116">
        <f t="shared" si="1"/>
        <v>3.2490615873256252E-2</v>
      </c>
      <c r="N14" s="116">
        <f t="shared" si="2"/>
        <v>3.2504059382973821E-2</v>
      </c>
      <c r="O14" s="116">
        <f t="shared" si="3"/>
        <v>3.2500339210318342E-2</v>
      </c>
      <c r="P14" s="116">
        <f t="shared" si="4"/>
        <v>3.2496011992850474E-2</v>
      </c>
      <c r="Q14" s="116">
        <f t="shared" si="5"/>
        <v>3.2502287917024864E-2</v>
      </c>
      <c r="R14" s="116"/>
      <c r="S14" s="116"/>
      <c r="T14" s="116"/>
      <c r="U14" s="116"/>
      <c r="V14" s="116"/>
      <c r="W14" s="116"/>
      <c r="X14" s="383"/>
    </row>
    <row r="15" spans="1:24" hidden="1" x14ac:dyDescent="0.2">
      <c r="A15" s="178" t="s">
        <v>129</v>
      </c>
      <c r="B15" s="211">
        <v>0.03</v>
      </c>
      <c r="C15" s="179">
        <v>15.599399999999999</v>
      </c>
      <c r="D15" s="179">
        <v>19.262499999999999</v>
      </c>
      <c r="E15" s="179">
        <v>22.466899999999999</v>
      </c>
      <c r="F15" s="179">
        <v>25.673999999999999</v>
      </c>
      <c r="G15" s="179">
        <v>26.648700000000002</v>
      </c>
      <c r="H15" s="179">
        <v>27.666799999999999</v>
      </c>
      <c r="I15" s="179">
        <v>30.6783</v>
      </c>
      <c r="J15" s="180">
        <v>31.598600000000001</v>
      </c>
      <c r="K15" s="222">
        <f t="shared" si="6"/>
        <v>2.9996500518319452E-2</v>
      </c>
      <c r="L15" s="116">
        <f t="shared" si="0"/>
        <v>3.0003101372089776E-2</v>
      </c>
      <c r="M15" s="116">
        <f t="shared" si="1"/>
        <v>3.0001146131805111E-2</v>
      </c>
      <c r="N15" s="116">
        <f t="shared" si="2"/>
        <v>2.9996429474089543E-2</v>
      </c>
      <c r="O15" s="116">
        <f t="shared" si="3"/>
        <v>2.9996985227615437E-2</v>
      </c>
      <c r="P15" s="116">
        <f t="shared" si="4"/>
        <v>3.0002717704916724E-2</v>
      </c>
      <c r="Q15" s="116">
        <f t="shared" si="5"/>
        <v>2.9998522736429303E-2</v>
      </c>
      <c r="R15" s="116"/>
      <c r="S15" s="116"/>
      <c r="T15" s="116"/>
      <c r="U15" s="116"/>
      <c r="V15" s="116"/>
      <c r="W15" s="116"/>
      <c r="X15" s="383"/>
    </row>
    <row r="16" spans="1:24" hidden="1" x14ac:dyDescent="0.2">
      <c r="A16" s="178" t="s">
        <v>130</v>
      </c>
      <c r="B16" s="211">
        <v>0.03</v>
      </c>
      <c r="C16" s="179">
        <v>16.067399999999999</v>
      </c>
      <c r="D16" s="179">
        <v>19.840299999999999</v>
      </c>
      <c r="E16" s="179">
        <v>23.140899999999998</v>
      </c>
      <c r="F16" s="179">
        <v>26.444099999999999</v>
      </c>
      <c r="G16" s="179">
        <v>27.4482</v>
      </c>
      <c r="H16" s="179">
        <v>28.4968</v>
      </c>
      <c r="I16" s="179">
        <v>31.598600000000001</v>
      </c>
      <c r="J16" s="180">
        <v>32.546599999999998</v>
      </c>
      <c r="K16" s="222">
        <f t="shared" si="6"/>
        <v>3.000115389053425E-2</v>
      </c>
      <c r="L16" s="116">
        <f t="shared" si="0"/>
        <v>2.9996106424399736E-2</v>
      </c>
      <c r="M16" s="116">
        <f t="shared" si="1"/>
        <v>2.9999688430535566E-2</v>
      </c>
      <c r="N16" s="116">
        <f t="shared" si="2"/>
        <v>2.999532601075015E-2</v>
      </c>
      <c r="O16" s="116">
        <f t="shared" si="3"/>
        <v>3.0001463486023644E-2</v>
      </c>
      <c r="P16" s="116">
        <f t="shared" si="4"/>
        <v>2.9999855422383575E-2</v>
      </c>
      <c r="Q16" s="116">
        <f t="shared" si="5"/>
        <v>2.9998402779815081E-2</v>
      </c>
      <c r="R16" s="116"/>
      <c r="S16" s="116"/>
      <c r="T16" s="116"/>
      <c r="U16" s="116"/>
      <c r="V16" s="116"/>
      <c r="W16" s="116"/>
      <c r="X16" s="383"/>
    </row>
    <row r="17" spans="1:24" hidden="1" x14ac:dyDescent="0.2">
      <c r="A17" s="178" t="s">
        <v>131</v>
      </c>
      <c r="B17" s="211">
        <v>0.03</v>
      </c>
      <c r="C17" s="179">
        <v>16.549399999999999</v>
      </c>
      <c r="D17" s="179">
        <v>20.435600000000001</v>
      </c>
      <c r="E17" s="179">
        <v>23.835100000000001</v>
      </c>
      <c r="F17" s="179">
        <v>27.2376</v>
      </c>
      <c r="G17" s="179">
        <v>28.271699999999999</v>
      </c>
      <c r="H17" s="179">
        <v>29.351800000000001</v>
      </c>
      <c r="I17" s="179">
        <v>32.546599999999998</v>
      </c>
      <c r="J17" s="180">
        <v>33.523000000000003</v>
      </c>
      <c r="K17" s="222">
        <f t="shared" si="6"/>
        <v>2.9998630767890222E-2</v>
      </c>
      <c r="L17" s="116">
        <f t="shared" si="0"/>
        <v>3.0004586624194279E-2</v>
      </c>
      <c r="M17" s="116">
        <f t="shared" si="1"/>
        <v>2.9998833234662532E-2</v>
      </c>
      <c r="N17" s="116">
        <f t="shared" si="2"/>
        <v>3.0006693364493468E-2</v>
      </c>
      <c r="O17" s="116">
        <f t="shared" si="3"/>
        <v>3.0001967342120767E-2</v>
      </c>
      <c r="P17" s="116">
        <f t="shared" si="4"/>
        <v>3.0003368799303796E-2</v>
      </c>
      <c r="Q17" s="116">
        <f t="shared" si="5"/>
        <v>3.0001329172811352E-2</v>
      </c>
      <c r="R17" s="116"/>
      <c r="S17" s="116"/>
      <c r="T17" s="116"/>
      <c r="U17" s="116"/>
      <c r="V17" s="116"/>
      <c r="W17" s="116"/>
      <c r="X17" s="383"/>
    </row>
    <row r="18" spans="1:24" hidden="1" x14ac:dyDescent="0.2">
      <c r="A18" s="178" t="s">
        <v>132</v>
      </c>
      <c r="B18" s="211">
        <v>0.03</v>
      </c>
      <c r="C18" s="179">
        <v>17.045999999999999</v>
      </c>
      <c r="D18" s="179">
        <v>21.0487</v>
      </c>
      <c r="E18" s="179">
        <v>24.5501</v>
      </c>
      <c r="F18" s="179">
        <v>28.0548</v>
      </c>
      <c r="G18" s="179">
        <v>29.119800000000001</v>
      </c>
      <c r="H18" s="179">
        <v>30.232299999999999</v>
      </c>
      <c r="I18" s="179">
        <v>33.523000000000003</v>
      </c>
      <c r="J18" s="180">
        <v>34.528700000000001</v>
      </c>
      <c r="K18" s="222">
        <f t="shared" si="6"/>
        <v>3.0007130167861124E-2</v>
      </c>
      <c r="L18" s="116">
        <f t="shared" si="0"/>
        <v>3.000156589481098E-2</v>
      </c>
      <c r="M18" s="116">
        <f t="shared" si="1"/>
        <v>2.9997776388603355E-2</v>
      </c>
      <c r="N18" s="116">
        <f t="shared" si="2"/>
        <v>3.0002643404705247E-2</v>
      </c>
      <c r="O18" s="116">
        <f t="shared" si="3"/>
        <v>2.9998196075934673E-2</v>
      </c>
      <c r="P18" s="116">
        <f t="shared" si="4"/>
        <v>2.9998160249115825E-2</v>
      </c>
      <c r="Q18" s="116">
        <f t="shared" si="5"/>
        <v>3.0000061450351351E-2</v>
      </c>
      <c r="R18" s="116"/>
      <c r="S18" s="116"/>
      <c r="T18" s="116"/>
      <c r="U18" s="116"/>
      <c r="V18" s="116"/>
      <c r="W18" s="116"/>
      <c r="X18" s="383"/>
    </row>
    <row r="19" spans="1:24" hidden="1" x14ac:dyDescent="0.2">
      <c r="A19" s="178" t="s">
        <v>133</v>
      </c>
      <c r="B19" s="211">
        <v>0.03</v>
      </c>
      <c r="C19" s="179">
        <v>17.557400000000001</v>
      </c>
      <c r="D19" s="179">
        <v>21.68</v>
      </c>
      <c r="E19" s="179">
        <v>25.2867</v>
      </c>
      <c r="F19" s="179">
        <v>28.8963</v>
      </c>
      <c r="G19" s="179">
        <v>29.993400000000001</v>
      </c>
      <c r="H19" s="179">
        <v>31.139199999999999</v>
      </c>
      <c r="I19" s="179">
        <v>34.528700000000001</v>
      </c>
      <c r="J19" s="180">
        <v>35.564599999999999</v>
      </c>
      <c r="K19" s="222">
        <f t="shared" si="6"/>
        <v>3.0001173295787976E-2</v>
      </c>
      <c r="L19" s="116">
        <f t="shared" si="0"/>
        <v>2.9992351071562593E-2</v>
      </c>
      <c r="M19" s="116">
        <f t="shared" si="1"/>
        <v>3.0003951104068793E-2</v>
      </c>
      <c r="N19" s="116">
        <f t="shared" si="2"/>
        <v>2.99948671885025E-2</v>
      </c>
      <c r="O19" s="116">
        <f t="shared" si="3"/>
        <v>3.0000206045371181E-2</v>
      </c>
      <c r="P19" s="116">
        <f t="shared" si="4"/>
        <v>2.999771767282014E-2</v>
      </c>
      <c r="Q19" s="116">
        <f t="shared" si="5"/>
        <v>3.0000298302657796E-2</v>
      </c>
      <c r="R19" s="116"/>
      <c r="S19" s="116"/>
      <c r="T19" s="116"/>
      <c r="U19" s="116"/>
      <c r="V19" s="116"/>
      <c r="W19" s="116"/>
      <c r="X19" s="383"/>
    </row>
    <row r="20" spans="1:24" hidden="1" x14ac:dyDescent="0.2">
      <c r="A20" s="178" t="s">
        <v>134</v>
      </c>
      <c r="B20" s="211">
        <v>0.03</v>
      </c>
      <c r="C20" s="179">
        <v>18.084</v>
      </c>
      <c r="D20" s="179">
        <v>22.330500000000001</v>
      </c>
      <c r="E20" s="179">
        <v>26.045200000000001</v>
      </c>
      <c r="F20" s="179">
        <v>29.763300000000001</v>
      </c>
      <c r="G20" s="179">
        <v>30.8931</v>
      </c>
      <c r="H20" s="179">
        <v>32.0732</v>
      </c>
      <c r="I20" s="179">
        <v>35.564500000000002</v>
      </c>
      <c r="J20" s="180">
        <v>36.631500000000003</v>
      </c>
      <c r="K20" s="222">
        <f t="shared" si="6"/>
        <v>2.9993051362957976E-2</v>
      </c>
      <c r="L20" s="116">
        <f t="shared" si="0"/>
        <v>3.0004612546125506E-2</v>
      </c>
      <c r="M20" s="116">
        <f t="shared" si="1"/>
        <v>2.9996005805423463E-2</v>
      </c>
      <c r="N20" s="116">
        <f t="shared" si="2"/>
        <v>3.0003841322245439E-2</v>
      </c>
      <c r="O20" s="116">
        <f t="shared" si="3"/>
        <v>2.9996599251835378E-2</v>
      </c>
      <c r="P20" s="116">
        <f t="shared" si="4"/>
        <v>2.9994347960127461E-2</v>
      </c>
      <c r="Q20" s="116">
        <f t="shared" si="5"/>
        <v>2.9998233353702913E-2</v>
      </c>
      <c r="R20" s="116"/>
      <c r="S20" s="116"/>
      <c r="T20" s="116"/>
      <c r="U20" s="116"/>
      <c r="V20" s="116"/>
      <c r="W20" s="116"/>
      <c r="X20" s="383"/>
    </row>
    <row r="21" spans="1:24" hidden="1" x14ac:dyDescent="0.2">
      <c r="A21" s="178" t="s">
        <v>135</v>
      </c>
      <c r="B21" s="211">
        <v>0.03</v>
      </c>
      <c r="C21" s="179">
        <v>18.6265</v>
      </c>
      <c r="D21" s="179">
        <v>23.000499999999999</v>
      </c>
      <c r="E21" s="179">
        <v>26.826599999999999</v>
      </c>
      <c r="F21" s="179">
        <v>30.656099999999999</v>
      </c>
      <c r="G21" s="179">
        <v>31.82</v>
      </c>
      <c r="H21" s="179">
        <v>33.035400000000003</v>
      </c>
      <c r="I21" s="179">
        <v>36.631500000000003</v>
      </c>
      <c r="J21" s="180">
        <v>37.730400000000003</v>
      </c>
      <c r="K21" s="222">
        <f t="shared" si="6"/>
        <v>2.9998894049988966E-2</v>
      </c>
      <c r="L21" s="116">
        <f t="shared" si="0"/>
        <v>3.0003806453057395E-2</v>
      </c>
      <c r="M21" s="116">
        <f t="shared" si="1"/>
        <v>3.0001689370786087E-2</v>
      </c>
      <c r="N21" s="116">
        <f t="shared" si="2"/>
        <v>2.999667375593424E-2</v>
      </c>
      <c r="O21" s="116">
        <f t="shared" si="3"/>
        <v>3.0003463556587062E-2</v>
      </c>
      <c r="P21" s="116">
        <f t="shared" si="4"/>
        <v>3.0000124714715179E-2</v>
      </c>
      <c r="Q21" s="116">
        <f t="shared" si="5"/>
        <v>3.0001827665227968E-2</v>
      </c>
      <c r="R21" s="116"/>
      <c r="S21" s="116"/>
      <c r="T21" s="116"/>
      <c r="U21" s="116"/>
      <c r="V21" s="116"/>
      <c r="W21" s="116"/>
      <c r="X21" s="383"/>
    </row>
    <row r="22" spans="1:24" hidden="1" x14ac:dyDescent="0.2">
      <c r="A22" s="178" t="s">
        <v>136</v>
      </c>
      <c r="B22" s="211">
        <v>0.03</v>
      </c>
      <c r="C22" s="179">
        <v>19.185400000000001</v>
      </c>
      <c r="D22" s="179">
        <v>23.6905</v>
      </c>
      <c r="E22" s="179">
        <v>27.631399999999999</v>
      </c>
      <c r="F22" s="179">
        <v>31.575900000000001</v>
      </c>
      <c r="G22" s="179">
        <v>32.774500000000003</v>
      </c>
      <c r="H22" s="179">
        <v>34.026499999999999</v>
      </c>
      <c r="I22" s="179">
        <v>37.730499999999999</v>
      </c>
      <c r="J22" s="180">
        <v>38.862400000000001</v>
      </c>
      <c r="K22" s="222">
        <f t="shared" si="6"/>
        <v>3.0005637129895648E-2</v>
      </c>
      <c r="L22" s="116">
        <f t="shared" si="0"/>
        <v>2.9999347840264399E-2</v>
      </c>
      <c r="M22" s="116">
        <f t="shared" si="1"/>
        <v>3.0000074552869176E-2</v>
      </c>
      <c r="N22" s="116">
        <f t="shared" si="2"/>
        <v>3.0003816532435706E-2</v>
      </c>
      <c r="O22" s="116">
        <f t="shared" si="3"/>
        <v>2.9996857322438814E-2</v>
      </c>
      <c r="P22" s="116">
        <f t="shared" si="4"/>
        <v>3.0001150281213359E-2</v>
      </c>
      <c r="Q22" s="116">
        <f t="shared" si="5"/>
        <v>3.0001501440017377E-2</v>
      </c>
      <c r="R22" s="116"/>
      <c r="S22" s="116"/>
      <c r="T22" s="116"/>
      <c r="U22" s="116"/>
      <c r="V22" s="116"/>
      <c r="W22" s="116"/>
      <c r="X22" s="383"/>
    </row>
    <row r="23" spans="1:24" hidden="1" x14ac:dyDescent="0.2">
      <c r="A23" s="192" t="s">
        <v>137</v>
      </c>
      <c r="B23" s="211">
        <v>0.03</v>
      </c>
      <c r="C23" s="179">
        <v>19.760899999999999</v>
      </c>
      <c r="D23" s="179">
        <v>24.401299999999999</v>
      </c>
      <c r="E23" s="179">
        <v>28.4604</v>
      </c>
      <c r="F23" s="179">
        <v>32.523099999999999</v>
      </c>
      <c r="G23" s="179">
        <v>33.757800000000003</v>
      </c>
      <c r="H23" s="179">
        <v>35.0473</v>
      </c>
      <c r="I23" s="179">
        <v>38.862400000000001</v>
      </c>
      <c r="J23" s="180">
        <v>40.028199999999998</v>
      </c>
      <c r="K23" s="222">
        <f t="shared" si="6"/>
        <v>2.9996768375952446E-2</v>
      </c>
      <c r="L23" s="116">
        <f t="shared" si="0"/>
        <v>3.0003587936092483E-2</v>
      </c>
      <c r="M23" s="116">
        <f t="shared" si="1"/>
        <v>3.000209906121299E-2</v>
      </c>
      <c r="N23" s="116">
        <f t="shared" si="2"/>
        <v>2.9997561431344751E-2</v>
      </c>
      <c r="O23" s="116">
        <f t="shared" si="3"/>
        <v>3.0001983249172366E-2</v>
      </c>
      <c r="P23" s="116">
        <f t="shared" si="4"/>
        <v>3.0000146944293458E-2</v>
      </c>
      <c r="Q23" s="116">
        <f t="shared" si="5"/>
        <v>2.9999602443646432E-2</v>
      </c>
      <c r="R23" s="116"/>
      <c r="S23" s="116"/>
      <c r="T23" s="116"/>
      <c r="U23" s="116"/>
      <c r="V23" s="116"/>
      <c r="W23" s="116"/>
      <c r="X23" s="383"/>
    </row>
    <row r="24" spans="1:24" hidden="1" x14ac:dyDescent="0.2">
      <c r="A24" s="181" t="s">
        <v>185</v>
      </c>
      <c r="B24" s="212">
        <v>0.04</v>
      </c>
      <c r="C24" s="182">
        <v>20.551300000000001</v>
      </c>
      <c r="D24" s="182">
        <v>25.377300000000002</v>
      </c>
      <c r="E24" s="182">
        <v>29.598600000000001</v>
      </c>
      <c r="F24" s="182">
        <v>33.824100000000001</v>
      </c>
      <c r="G24" s="182">
        <v>35.1081</v>
      </c>
      <c r="H24" s="182">
        <v>36.449100000000001</v>
      </c>
      <c r="I24" s="182">
        <v>40.416800000000002</v>
      </c>
      <c r="J24" s="183">
        <v>41.629399999999997</v>
      </c>
      <c r="K24" s="223">
        <f t="shared" si="6"/>
        <v>3.9998178220627692E-2</v>
      </c>
      <c r="L24" s="202">
        <f t="shared" si="0"/>
        <v>3.9997868965997822E-2</v>
      </c>
      <c r="M24" s="202">
        <f t="shared" si="1"/>
        <v>3.9992410507231145E-2</v>
      </c>
      <c r="N24" s="202">
        <f t="shared" si="2"/>
        <v>4.0002336800612548E-2</v>
      </c>
      <c r="O24" s="202">
        <f t="shared" si="3"/>
        <v>3.999964452659821E-2</v>
      </c>
      <c r="P24" s="202">
        <f t="shared" si="4"/>
        <v>3.9997374976103763E-2</v>
      </c>
      <c r="Q24" s="202">
        <f t="shared" si="5"/>
        <v>3.999752974597557E-2</v>
      </c>
      <c r="R24" s="202"/>
      <c r="S24" s="202"/>
      <c r="T24" s="202"/>
      <c r="U24" s="202"/>
      <c r="V24" s="202"/>
      <c r="W24" s="202"/>
      <c r="X24" s="384"/>
    </row>
    <row r="25" spans="1:24" hidden="1" x14ac:dyDescent="0.2">
      <c r="A25" s="166" t="s">
        <v>153</v>
      </c>
      <c r="K25" s="82" t="s">
        <v>186</v>
      </c>
      <c r="R25" s="82" t="s">
        <v>187</v>
      </c>
    </row>
    <row r="26" spans="1:24" hidden="1" x14ac:dyDescent="0.2">
      <c r="A26" s="167" t="s">
        <v>145</v>
      </c>
      <c r="B26" s="122"/>
      <c r="C26" s="184"/>
      <c r="D26" s="169" t="s">
        <v>2</v>
      </c>
      <c r="E26" s="134" t="s">
        <v>65</v>
      </c>
      <c r="F26" s="193" t="s">
        <v>184</v>
      </c>
      <c r="G26" s="225" t="s">
        <v>67</v>
      </c>
      <c r="H26" s="226" t="s">
        <v>68</v>
      </c>
      <c r="I26" s="227" t="s">
        <v>69</v>
      </c>
      <c r="J26" s="380"/>
      <c r="K26" s="134" t="s">
        <v>67</v>
      </c>
      <c r="L26" s="124" t="s">
        <v>68</v>
      </c>
      <c r="R26" s="134" t="s">
        <v>67</v>
      </c>
      <c r="S26" s="124" t="s">
        <v>68</v>
      </c>
    </row>
    <row r="27" spans="1:24" hidden="1" x14ac:dyDescent="0.2">
      <c r="A27" s="185" t="s">
        <v>151</v>
      </c>
      <c r="B27" s="186"/>
      <c r="C27" s="184"/>
      <c r="D27" s="187" t="s">
        <v>67</v>
      </c>
      <c r="E27" s="175" t="s">
        <v>270</v>
      </c>
      <c r="F27" s="194"/>
      <c r="G27" s="188">
        <v>10.3683</v>
      </c>
      <c r="H27" s="135">
        <v>12.096399999999999</v>
      </c>
      <c r="I27" s="136">
        <v>13.306100000000001</v>
      </c>
      <c r="J27" s="381"/>
      <c r="K27" s="382"/>
      <c r="L27" s="369"/>
      <c r="R27" s="385"/>
      <c r="S27" s="386"/>
    </row>
    <row r="28" spans="1:24" hidden="1" x14ac:dyDescent="0.2">
      <c r="B28" s="126"/>
      <c r="C28" s="126"/>
      <c r="D28" s="126"/>
      <c r="E28" s="178">
        <v>2</v>
      </c>
      <c r="F28" s="195">
        <v>0.05</v>
      </c>
      <c r="G28" s="189">
        <v>10.886699999999999</v>
      </c>
      <c r="H28" s="138">
        <v>12.700900000000001</v>
      </c>
      <c r="I28" s="139">
        <v>13.9711</v>
      </c>
      <c r="J28" s="381"/>
      <c r="K28" s="222">
        <f>(G28-G27)/G27</f>
        <v>4.9998553282601756E-2</v>
      </c>
      <c r="L28" s="383">
        <f>(H28-H27)/H27</f>
        <v>4.9973545848351709E-2</v>
      </c>
      <c r="R28" s="222"/>
      <c r="S28" s="383"/>
    </row>
    <row r="29" spans="1:24" hidden="1" x14ac:dyDescent="0.2">
      <c r="E29" s="178">
        <v>3</v>
      </c>
      <c r="F29" s="195">
        <v>0.05</v>
      </c>
      <c r="G29" s="189">
        <v>11.4314</v>
      </c>
      <c r="H29" s="138">
        <v>13.3363</v>
      </c>
      <c r="I29" s="139">
        <v>14.67</v>
      </c>
      <c r="J29" s="381"/>
      <c r="K29" s="222">
        <f t="shared" ref="K29:K33" si="7">(G29-G28)/G28</f>
        <v>5.0033527147804263E-2</v>
      </c>
      <c r="L29" s="383">
        <f t="shared" ref="L29:L35" si="8">(H29-H28)/H28</f>
        <v>5.0027950775141827E-2</v>
      </c>
      <c r="R29" s="222"/>
      <c r="S29" s="383"/>
    </row>
    <row r="30" spans="1:24" hidden="1" x14ac:dyDescent="0.2">
      <c r="E30" s="178">
        <v>4</v>
      </c>
      <c r="F30" s="195">
        <v>0.04</v>
      </c>
      <c r="G30" s="189">
        <v>11.888400000000001</v>
      </c>
      <c r="H30" s="138">
        <v>13.8696</v>
      </c>
      <c r="I30" s="139">
        <v>15.2567</v>
      </c>
      <c r="J30" s="381"/>
      <c r="K30" s="222">
        <f t="shared" si="7"/>
        <v>3.9977605542628261E-2</v>
      </c>
      <c r="L30" s="383">
        <f t="shared" si="8"/>
        <v>3.9988602535935794E-2</v>
      </c>
      <c r="R30" s="222"/>
      <c r="S30" s="383"/>
    </row>
    <row r="31" spans="1:24" hidden="1" x14ac:dyDescent="0.2">
      <c r="E31" s="178">
        <v>5</v>
      </c>
      <c r="F31" s="195">
        <v>0.04</v>
      </c>
      <c r="G31" s="189">
        <v>12.3642</v>
      </c>
      <c r="H31" s="138">
        <v>14.4246</v>
      </c>
      <c r="I31" s="139">
        <v>15.867100000000001</v>
      </c>
      <c r="J31" s="381"/>
      <c r="K31" s="222">
        <f t="shared" si="7"/>
        <v>4.002220652064193E-2</v>
      </c>
      <c r="L31" s="383">
        <f t="shared" si="8"/>
        <v>4.0015573628655453E-2</v>
      </c>
      <c r="R31" s="222"/>
      <c r="S31" s="383"/>
    </row>
    <row r="32" spans="1:24" hidden="1" x14ac:dyDescent="0.2">
      <c r="E32" s="178">
        <v>6</v>
      </c>
      <c r="F32" s="195">
        <v>0.04</v>
      </c>
      <c r="G32" s="189">
        <v>12.8584</v>
      </c>
      <c r="H32" s="138">
        <v>15.0014</v>
      </c>
      <c r="I32" s="139">
        <v>16.5014</v>
      </c>
      <c r="J32" s="381"/>
      <c r="K32" s="222">
        <f t="shared" si="7"/>
        <v>3.9970236650976147E-2</v>
      </c>
      <c r="L32" s="383">
        <f t="shared" si="8"/>
        <v>3.9987244013698853E-2</v>
      </c>
      <c r="R32" s="222"/>
      <c r="S32" s="383"/>
    </row>
    <row r="33" spans="1:19" hidden="1" x14ac:dyDescent="0.2">
      <c r="E33" s="178">
        <v>7</v>
      </c>
      <c r="F33" s="195">
        <v>0.04</v>
      </c>
      <c r="G33" s="189">
        <v>13.373100000000001</v>
      </c>
      <c r="H33" s="138">
        <v>15.6012</v>
      </c>
      <c r="I33" s="139">
        <v>17.1615</v>
      </c>
      <c r="J33" s="381"/>
      <c r="K33" s="222">
        <f t="shared" si="7"/>
        <v>4.002830834318432E-2</v>
      </c>
      <c r="L33" s="383">
        <f t="shared" si="8"/>
        <v>3.998293492607357E-2</v>
      </c>
      <c r="R33" s="222"/>
      <c r="S33" s="383"/>
    </row>
    <row r="34" spans="1:19" hidden="1" x14ac:dyDescent="0.2">
      <c r="E34" s="178">
        <v>8</v>
      </c>
      <c r="F34" s="195">
        <v>0.04</v>
      </c>
      <c r="G34" s="189" t="s">
        <v>80</v>
      </c>
      <c r="H34" s="138">
        <v>16.2255</v>
      </c>
      <c r="I34" s="139">
        <v>17.847999999999999</v>
      </c>
      <c r="J34" s="381"/>
      <c r="K34" s="222"/>
      <c r="L34" s="383">
        <f t="shared" si="8"/>
        <v>4.0016152603645862E-2</v>
      </c>
      <c r="R34" s="222"/>
      <c r="S34" s="383"/>
    </row>
    <row r="35" spans="1:19" hidden="1" x14ac:dyDescent="0.2">
      <c r="E35" s="181">
        <v>9</v>
      </c>
      <c r="F35" s="196">
        <v>0.02</v>
      </c>
      <c r="G35" s="224" t="s">
        <v>80</v>
      </c>
      <c r="H35" s="141">
        <v>16.549900000000001</v>
      </c>
      <c r="I35" s="142">
        <v>18.205100000000002</v>
      </c>
      <c r="J35" s="381"/>
      <c r="K35" s="223"/>
      <c r="L35" s="384">
        <f t="shared" si="8"/>
        <v>1.9993220547903034E-2</v>
      </c>
      <c r="R35" s="223"/>
      <c r="S35" s="384"/>
    </row>
    <row r="36" spans="1:19" hidden="1" x14ac:dyDescent="0.2"/>
    <row r="37" spans="1:19" ht="15.75" x14ac:dyDescent="0.25">
      <c r="A37" s="165" t="s">
        <v>144</v>
      </c>
      <c r="B37" s="130"/>
      <c r="C37" s="130"/>
      <c r="D37" s="130"/>
      <c r="E37" s="130"/>
      <c r="F37" s="130"/>
      <c r="G37" s="130"/>
      <c r="H37" s="130"/>
      <c r="I37" s="406"/>
    </row>
    <row r="39" spans="1:19" x14ac:dyDescent="0.2">
      <c r="A39" s="166" t="s">
        <v>152</v>
      </c>
      <c r="B39" s="111"/>
      <c r="C39" s="111"/>
      <c r="D39" s="111"/>
      <c r="E39" s="111"/>
      <c r="F39" s="111"/>
      <c r="G39" s="111"/>
      <c r="H39" s="111"/>
      <c r="I39" s="111"/>
      <c r="J39" s="111"/>
    </row>
    <row r="40" spans="1:19" x14ac:dyDescent="0.2">
      <c r="A40" s="167" t="s">
        <v>145</v>
      </c>
      <c r="B40" s="168"/>
      <c r="C40" s="122"/>
      <c r="D40" s="122"/>
      <c r="E40" s="123"/>
      <c r="F40" s="169" t="s">
        <v>2</v>
      </c>
      <c r="G40" s="111"/>
      <c r="H40" s="111"/>
      <c r="I40" s="111"/>
      <c r="J40" s="111"/>
    </row>
    <row r="41" spans="1:19" x14ac:dyDescent="0.2">
      <c r="A41" s="170" t="s">
        <v>146</v>
      </c>
      <c r="B41" s="87"/>
      <c r="C41" s="126"/>
      <c r="D41" s="126"/>
      <c r="F41" s="171">
        <v>111</v>
      </c>
    </row>
    <row r="42" spans="1:19" x14ac:dyDescent="0.2">
      <c r="A42" s="170" t="s">
        <v>147</v>
      </c>
      <c r="B42" s="87"/>
      <c r="C42" s="126"/>
      <c r="D42" s="126"/>
      <c r="F42" s="171">
        <v>112</v>
      </c>
    </row>
    <row r="43" spans="1:19" x14ac:dyDescent="0.2">
      <c r="A43" s="170" t="s">
        <v>148</v>
      </c>
      <c r="B43" s="87"/>
      <c r="C43" s="126"/>
      <c r="D43" s="126"/>
      <c r="F43" s="171">
        <v>113</v>
      </c>
    </row>
    <row r="44" spans="1:19" x14ac:dyDescent="0.2">
      <c r="A44" s="170" t="s">
        <v>149</v>
      </c>
      <c r="B44" s="87"/>
      <c r="C44" s="126"/>
      <c r="D44" s="126"/>
      <c r="F44" s="171">
        <v>114</v>
      </c>
    </row>
    <row r="45" spans="1:19" x14ac:dyDescent="0.2">
      <c r="A45" s="170" t="s">
        <v>150</v>
      </c>
      <c r="B45" s="87"/>
      <c r="C45" s="126"/>
      <c r="D45" s="126"/>
      <c r="F45" s="171">
        <v>117</v>
      </c>
    </row>
    <row r="46" spans="1:19" x14ac:dyDescent="0.2">
      <c r="A46" s="172" t="s">
        <v>443</v>
      </c>
      <c r="B46" s="173"/>
      <c r="C46" s="131"/>
      <c r="D46" s="131"/>
      <c r="E46" s="130"/>
      <c r="F46" s="174">
        <v>118</v>
      </c>
    </row>
    <row r="47" spans="1:19" x14ac:dyDescent="0.2">
      <c r="A47" s="87"/>
      <c r="B47" s="87"/>
      <c r="C47" s="126"/>
      <c r="D47" s="126"/>
      <c r="F47" s="424"/>
    </row>
    <row r="48" spans="1:19" ht="15.75" hidden="1" x14ac:dyDescent="0.25">
      <c r="A48" s="165" t="s">
        <v>144</v>
      </c>
      <c r="B48" s="130"/>
      <c r="C48" s="130"/>
      <c r="D48" s="130"/>
      <c r="E48" s="130"/>
      <c r="F48" s="130"/>
      <c r="G48" s="130"/>
      <c r="H48" s="130"/>
      <c r="I48" s="406" t="s">
        <v>264</v>
      </c>
      <c r="K48" s="82" t="s">
        <v>186</v>
      </c>
      <c r="R48" s="82" t="s">
        <v>187</v>
      </c>
    </row>
    <row r="49" spans="1:25" hidden="1" x14ac:dyDescent="0.2">
      <c r="A49" s="134"/>
      <c r="B49" s="122">
        <v>110</v>
      </c>
      <c r="C49" s="122">
        <v>111</v>
      </c>
      <c r="D49" s="122">
        <v>112</v>
      </c>
      <c r="E49" s="122">
        <v>113</v>
      </c>
      <c r="F49" s="122">
        <v>114</v>
      </c>
      <c r="G49" s="122">
        <v>115</v>
      </c>
      <c r="H49" s="122">
        <v>117</v>
      </c>
      <c r="I49" s="124">
        <v>118</v>
      </c>
      <c r="J49" s="134">
        <v>110</v>
      </c>
      <c r="K49" s="122">
        <v>111</v>
      </c>
      <c r="L49" s="122">
        <v>112</v>
      </c>
      <c r="M49" s="122">
        <v>113</v>
      </c>
      <c r="N49" s="122">
        <v>114</v>
      </c>
      <c r="O49" s="122">
        <v>115</v>
      </c>
      <c r="P49" s="122">
        <v>117</v>
      </c>
      <c r="Q49" s="122">
        <v>118</v>
      </c>
      <c r="R49" s="134">
        <v>110</v>
      </c>
      <c r="S49" s="122">
        <v>111</v>
      </c>
      <c r="T49" s="122">
        <v>112</v>
      </c>
      <c r="U49" s="122">
        <v>113</v>
      </c>
      <c r="V49" s="122">
        <v>114</v>
      </c>
      <c r="W49" s="122">
        <v>115</v>
      </c>
      <c r="X49" s="122">
        <v>117</v>
      </c>
      <c r="Y49" s="124">
        <v>118</v>
      </c>
    </row>
    <row r="50" spans="1:25" hidden="1" x14ac:dyDescent="0.2">
      <c r="A50" s="175" t="s">
        <v>270</v>
      </c>
      <c r="B50" s="176">
        <f t="shared" ref="B50:I50" si="9">C12*1.015</f>
        <v>14.179346999999998</v>
      </c>
      <c r="C50" s="176">
        <f t="shared" si="9"/>
        <v>17.508952999999998</v>
      </c>
      <c r="D50" s="176">
        <f t="shared" si="9"/>
        <v>20.421799999999998</v>
      </c>
      <c r="E50" s="176">
        <f t="shared" si="9"/>
        <v>23.336778499999998</v>
      </c>
      <c r="F50" s="176">
        <f t="shared" si="9"/>
        <v>24.222670499999996</v>
      </c>
      <c r="G50" s="176">
        <f t="shared" si="9"/>
        <v>25.148350499999999</v>
      </c>
      <c r="H50" s="176">
        <f t="shared" si="9"/>
        <v>27.885602499999997</v>
      </c>
      <c r="I50" s="177">
        <f t="shared" si="9"/>
        <v>28.722266999999995</v>
      </c>
      <c r="J50" s="382"/>
      <c r="K50" s="113"/>
      <c r="L50" s="113"/>
      <c r="M50" s="113"/>
      <c r="N50" s="113"/>
      <c r="O50" s="113"/>
      <c r="P50" s="214"/>
      <c r="Q50" s="214"/>
      <c r="R50" s="385">
        <f t="shared" ref="R50:Y50" si="10">(B50-C12)/C12</f>
        <v>1.4999999999999916E-2</v>
      </c>
      <c r="S50" s="114">
        <f t="shared" si="10"/>
        <v>1.4999999999999923E-2</v>
      </c>
      <c r="T50" s="114">
        <f t="shared" si="10"/>
        <v>1.4999999999999826E-2</v>
      </c>
      <c r="U50" s="114">
        <f t="shared" si="10"/>
        <v>1.4999999999999849E-2</v>
      </c>
      <c r="V50" s="114">
        <f t="shared" si="10"/>
        <v>1.4999999999999869E-2</v>
      </c>
      <c r="W50" s="114">
        <f t="shared" si="10"/>
        <v>1.4999999999999904E-2</v>
      </c>
      <c r="X50" s="114">
        <f t="shared" si="10"/>
        <v>1.4999999999999855E-2</v>
      </c>
      <c r="Y50" s="387">
        <f t="shared" si="10"/>
        <v>1.4999999999999873E-2</v>
      </c>
    </row>
    <row r="51" spans="1:25" hidden="1" x14ac:dyDescent="0.2">
      <c r="A51" s="166" t="s">
        <v>153</v>
      </c>
      <c r="K51" s="82" t="s">
        <v>186</v>
      </c>
      <c r="R51" s="82" t="s">
        <v>187</v>
      </c>
    </row>
    <row r="52" spans="1:25" hidden="1" x14ac:dyDescent="0.2">
      <c r="A52" s="167" t="s">
        <v>145</v>
      </c>
      <c r="B52" s="122"/>
      <c r="C52" s="184"/>
      <c r="D52" s="169" t="s">
        <v>2</v>
      </c>
      <c r="E52" s="134"/>
      <c r="F52" s="134" t="s">
        <v>67</v>
      </c>
      <c r="G52" s="122" t="s">
        <v>68</v>
      </c>
      <c r="H52" s="124" t="s">
        <v>69</v>
      </c>
      <c r="I52" s="380"/>
      <c r="J52" s="134" t="s">
        <v>67</v>
      </c>
      <c r="K52" s="122" t="s">
        <v>68</v>
      </c>
      <c r="L52" s="124" t="s">
        <v>68</v>
      </c>
      <c r="Q52" s="134" t="s">
        <v>67</v>
      </c>
      <c r="R52" s="122" t="s">
        <v>68</v>
      </c>
      <c r="S52" s="124" t="s">
        <v>68</v>
      </c>
    </row>
    <row r="53" spans="1:25" hidden="1" x14ac:dyDescent="0.2">
      <c r="A53" s="185" t="s">
        <v>151</v>
      </c>
      <c r="B53" s="186"/>
      <c r="C53" s="184"/>
      <c r="D53" s="187" t="s">
        <v>67</v>
      </c>
      <c r="E53" s="175" t="s">
        <v>270</v>
      </c>
      <c r="F53" s="188">
        <f>G27*1.015</f>
        <v>10.523824499999998</v>
      </c>
      <c r="G53" s="135">
        <f t="shared" ref="G53:H53" si="11">H27*1.015</f>
        <v>12.277845999999998</v>
      </c>
      <c r="H53" s="136">
        <f t="shared" si="11"/>
        <v>13.505691499999999</v>
      </c>
      <c r="I53" s="381"/>
      <c r="J53" s="382"/>
      <c r="K53" s="113"/>
      <c r="L53" s="388"/>
      <c r="Q53" s="385">
        <f>(F53-G27)/G27</f>
        <v>1.4999999999999857E-2</v>
      </c>
      <c r="R53" s="114">
        <f>(G53-H27)/H27</f>
        <v>1.4999999999999946E-2</v>
      </c>
      <c r="S53" s="386">
        <f>(H53-I27)/I27</f>
        <v>1.4999999999999894E-2</v>
      </c>
    </row>
    <row r="54" spans="1:25" hidden="1" x14ac:dyDescent="0.2"/>
    <row r="55" spans="1:25" ht="15.75" hidden="1" x14ac:dyDescent="0.25">
      <c r="A55" s="165" t="s">
        <v>144</v>
      </c>
      <c r="B55" s="130"/>
      <c r="C55" s="130"/>
      <c r="D55" s="130"/>
      <c r="E55" s="130"/>
      <c r="F55" s="130"/>
      <c r="G55" s="130"/>
      <c r="H55" s="130"/>
      <c r="I55" s="406" t="s">
        <v>265</v>
      </c>
    </row>
    <row r="56" spans="1:25" hidden="1" x14ac:dyDescent="0.2"/>
    <row r="57" spans="1:25" hidden="1" x14ac:dyDescent="0.2">
      <c r="A57" s="134"/>
      <c r="B57" s="122">
        <v>110</v>
      </c>
      <c r="C57" s="122">
        <v>111</v>
      </c>
      <c r="D57" s="122">
        <v>112</v>
      </c>
      <c r="E57" s="122">
        <v>113</v>
      </c>
      <c r="F57" s="122">
        <v>114</v>
      </c>
      <c r="G57" s="122">
        <v>115</v>
      </c>
      <c r="H57" s="122">
        <v>117</v>
      </c>
      <c r="I57" s="124">
        <v>118</v>
      </c>
      <c r="J57" s="134">
        <v>110</v>
      </c>
      <c r="K57" s="122">
        <v>111</v>
      </c>
      <c r="L57" s="122">
        <v>112</v>
      </c>
      <c r="M57" s="122">
        <v>113</v>
      </c>
      <c r="N57" s="122">
        <v>114</v>
      </c>
      <c r="O57" s="122">
        <v>115</v>
      </c>
      <c r="P57" s="122">
        <v>117</v>
      </c>
      <c r="Q57" s="122">
        <v>118</v>
      </c>
      <c r="R57" s="134">
        <v>110</v>
      </c>
      <c r="S57" s="122">
        <v>111</v>
      </c>
      <c r="T57" s="122">
        <v>112</v>
      </c>
      <c r="U57" s="122">
        <v>113</v>
      </c>
      <c r="V57" s="122">
        <v>114</v>
      </c>
      <c r="W57" s="122">
        <v>115</v>
      </c>
      <c r="X57" s="122">
        <v>117</v>
      </c>
      <c r="Y57" s="124">
        <v>118</v>
      </c>
    </row>
    <row r="58" spans="1:25" hidden="1" x14ac:dyDescent="0.2">
      <c r="A58" s="175" t="s">
        <v>270</v>
      </c>
      <c r="B58" s="176">
        <f t="shared" ref="B58:I58" si="12">B50*1.02</f>
        <v>14.462933939999999</v>
      </c>
      <c r="C58" s="176">
        <f t="shared" si="12"/>
        <v>17.859132059999997</v>
      </c>
      <c r="D58" s="176">
        <f t="shared" si="12"/>
        <v>20.830235999999999</v>
      </c>
      <c r="E58" s="176">
        <f t="shared" si="12"/>
        <v>23.803514069999999</v>
      </c>
      <c r="F58" s="176">
        <f t="shared" si="12"/>
        <v>24.707123909999996</v>
      </c>
      <c r="G58" s="176">
        <f t="shared" si="12"/>
        <v>25.651317509999998</v>
      </c>
      <c r="H58" s="176">
        <f t="shared" si="12"/>
        <v>28.443314549999997</v>
      </c>
      <c r="I58" s="177">
        <f t="shared" si="12"/>
        <v>29.296712339999996</v>
      </c>
      <c r="J58" s="382"/>
      <c r="K58" s="113"/>
      <c r="L58" s="113"/>
      <c r="M58" s="113"/>
      <c r="N58" s="113"/>
      <c r="O58" s="113"/>
      <c r="P58" s="214"/>
      <c r="Q58" s="214"/>
      <c r="R58" s="385">
        <f t="shared" ref="R58:Y58" si="13">(B58-B50)/B50</f>
        <v>2.0000000000000077E-2</v>
      </c>
      <c r="S58" s="114">
        <f t="shared" si="13"/>
        <v>1.9999999999999917E-2</v>
      </c>
      <c r="T58" s="114">
        <f t="shared" si="13"/>
        <v>2.0000000000000091E-2</v>
      </c>
      <c r="U58" s="114">
        <f t="shared" si="13"/>
        <v>2.0000000000000039E-2</v>
      </c>
      <c r="V58" s="114">
        <f t="shared" si="13"/>
        <v>2.0000000000000021E-2</v>
      </c>
      <c r="W58" s="114">
        <f t="shared" si="13"/>
        <v>1.9999999999999959E-2</v>
      </c>
      <c r="X58" s="114">
        <f t="shared" si="13"/>
        <v>1.9999999999999976E-2</v>
      </c>
      <c r="Y58" s="387">
        <f t="shared" si="13"/>
        <v>2.0000000000000021E-2</v>
      </c>
    </row>
    <row r="59" spans="1:25" hidden="1" x14ac:dyDescent="0.2">
      <c r="A59" s="166" t="s">
        <v>153</v>
      </c>
      <c r="K59" s="82" t="s">
        <v>186</v>
      </c>
      <c r="R59" s="82" t="s">
        <v>187</v>
      </c>
    </row>
    <row r="60" spans="1:25" hidden="1" x14ac:dyDescent="0.2">
      <c r="A60" s="167" t="s">
        <v>145</v>
      </c>
      <c r="B60" s="122"/>
      <c r="C60" s="184"/>
      <c r="D60" s="169" t="s">
        <v>2</v>
      </c>
      <c r="E60" s="134"/>
      <c r="F60" s="134" t="s">
        <v>67</v>
      </c>
      <c r="G60" s="122" t="s">
        <v>68</v>
      </c>
      <c r="H60" s="124" t="s">
        <v>69</v>
      </c>
      <c r="I60" s="380"/>
      <c r="J60" s="134" t="s">
        <v>67</v>
      </c>
      <c r="K60" s="122" t="s">
        <v>68</v>
      </c>
      <c r="L60" s="124" t="s">
        <v>68</v>
      </c>
      <c r="Q60" s="134" t="s">
        <v>67</v>
      </c>
      <c r="R60" s="122" t="s">
        <v>68</v>
      </c>
      <c r="S60" s="124" t="s">
        <v>68</v>
      </c>
    </row>
    <row r="61" spans="1:25" hidden="1" x14ac:dyDescent="0.2">
      <c r="A61" s="185" t="s">
        <v>151</v>
      </c>
      <c r="B61" s="186"/>
      <c r="C61" s="184"/>
      <c r="D61" s="187" t="s">
        <v>67</v>
      </c>
      <c r="E61" s="175" t="s">
        <v>270</v>
      </c>
      <c r="F61" s="188">
        <f>F53*1.02</f>
        <v>10.734300989999998</v>
      </c>
      <c r="G61" s="135">
        <f>G53*1.02</f>
        <v>12.523402919999999</v>
      </c>
      <c r="H61" s="136">
        <f>H53*1.02</f>
        <v>13.775805329999999</v>
      </c>
      <c r="I61" s="381"/>
      <c r="J61" s="382"/>
      <c r="K61" s="113"/>
      <c r="L61" s="388"/>
      <c r="Q61" s="385">
        <f>(F61-F53)/F53</f>
        <v>1.9999999999999962E-2</v>
      </c>
      <c r="R61" s="114">
        <f>(G61-G53)/G53</f>
        <v>2.0000000000000025E-2</v>
      </c>
      <c r="S61" s="386">
        <f>(H61-H53)/H53</f>
        <v>1.9999999999999976E-2</v>
      </c>
    </row>
    <row r="62" spans="1:25" hidden="1" x14ac:dyDescent="0.2"/>
    <row r="63" spans="1:25" ht="15.75" hidden="1" x14ac:dyDescent="0.25">
      <c r="A63" s="165" t="s">
        <v>144</v>
      </c>
      <c r="B63" s="130"/>
      <c r="C63" s="130"/>
      <c r="D63" s="130"/>
      <c r="E63" s="130"/>
      <c r="F63" s="130"/>
      <c r="G63" s="130"/>
      <c r="H63" s="130"/>
      <c r="I63" s="406" t="s">
        <v>266</v>
      </c>
    </row>
    <row r="64" spans="1:25" hidden="1" x14ac:dyDescent="0.2"/>
    <row r="65" spans="1:25" hidden="1" x14ac:dyDescent="0.2">
      <c r="A65" s="134"/>
      <c r="B65" s="122">
        <v>110</v>
      </c>
      <c r="C65" s="122">
        <v>111</v>
      </c>
      <c r="D65" s="122">
        <v>112</v>
      </c>
      <c r="E65" s="122">
        <v>113</v>
      </c>
      <c r="F65" s="122">
        <v>114</v>
      </c>
      <c r="G65" s="122">
        <v>115</v>
      </c>
      <c r="H65" s="122">
        <v>117</v>
      </c>
      <c r="I65" s="124">
        <v>118</v>
      </c>
      <c r="J65" s="134">
        <v>110</v>
      </c>
      <c r="K65" s="122">
        <v>111</v>
      </c>
      <c r="L65" s="122">
        <v>112</v>
      </c>
      <c r="M65" s="122">
        <v>113</v>
      </c>
      <c r="N65" s="122">
        <v>114</v>
      </c>
      <c r="O65" s="122">
        <v>115</v>
      </c>
      <c r="P65" s="122">
        <v>117</v>
      </c>
      <c r="Q65" s="122">
        <v>118</v>
      </c>
      <c r="R65" s="134">
        <v>110</v>
      </c>
      <c r="S65" s="122">
        <v>111</v>
      </c>
      <c r="T65" s="122">
        <v>112</v>
      </c>
      <c r="U65" s="122">
        <v>113</v>
      </c>
      <c r="V65" s="122">
        <v>114</v>
      </c>
      <c r="W65" s="122">
        <v>115</v>
      </c>
      <c r="X65" s="122">
        <v>117</v>
      </c>
      <c r="Y65" s="124">
        <v>118</v>
      </c>
    </row>
    <row r="66" spans="1:25" hidden="1" x14ac:dyDescent="0.2">
      <c r="A66" s="175" t="s">
        <v>270</v>
      </c>
      <c r="B66" s="176">
        <f t="shared" ref="B66:I66" si="14">B58*1.025</f>
        <v>14.824507288499998</v>
      </c>
      <c r="C66" s="176">
        <f t="shared" si="14"/>
        <v>18.305610361499994</v>
      </c>
      <c r="D66" s="176">
        <f t="shared" si="14"/>
        <v>21.350991899999997</v>
      </c>
      <c r="E66" s="176">
        <f t="shared" si="14"/>
        <v>24.398601921749997</v>
      </c>
      <c r="F66" s="176">
        <f t="shared" si="14"/>
        <v>25.324802007749994</v>
      </c>
      <c r="G66" s="176">
        <f t="shared" si="14"/>
        <v>26.292600447749997</v>
      </c>
      <c r="H66" s="176">
        <f t="shared" si="14"/>
        <v>29.154397413749994</v>
      </c>
      <c r="I66" s="177">
        <f t="shared" si="14"/>
        <v>30.029130148499991</v>
      </c>
      <c r="J66" s="382"/>
      <c r="K66" s="113"/>
      <c r="L66" s="113"/>
      <c r="M66" s="113"/>
      <c r="N66" s="113"/>
      <c r="O66" s="113"/>
      <c r="P66" s="214"/>
      <c r="Q66" s="214"/>
      <c r="R66" s="385">
        <f>(B66-B58)/B58</f>
        <v>2.4999999999999901E-2</v>
      </c>
      <c r="S66" s="114">
        <f t="shared" ref="S66:Y66" si="15">(C66-C58)/C58</f>
        <v>2.4999999999999856E-2</v>
      </c>
      <c r="T66" s="114">
        <f t="shared" si="15"/>
        <v>2.499999999999988E-2</v>
      </c>
      <c r="U66" s="114">
        <f t="shared" si="15"/>
        <v>2.4999999999999918E-2</v>
      </c>
      <c r="V66" s="114">
        <f t="shared" si="15"/>
        <v>2.4999999999999925E-2</v>
      </c>
      <c r="W66" s="114">
        <f t="shared" si="15"/>
        <v>2.499999999999996E-2</v>
      </c>
      <c r="X66" s="114">
        <f t="shared" si="15"/>
        <v>2.4999999999999901E-2</v>
      </c>
      <c r="Y66" s="387">
        <f t="shared" si="15"/>
        <v>2.4999999999999859E-2</v>
      </c>
    </row>
    <row r="67" spans="1:25" hidden="1" x14ac:dyDescent="0.2">
      <c r="A67" s="166" t="s">
        <v>153</v>
      </c>
      <c r="K67" s="82" t="s">
        <v>186</v>
      </c>
      <c r="R67" s="82" t="s">
        <v>187</v>
      </c>
    </row>
    <row r="68" spans="1:25" hidden="1" x14ac:dyDescent="0.2">
      <c r="A68" s="167" t="s">
        <v>145</v>
      </c>
      <c r="B68" s="122"/>
      <c r="C68" s="184"/>
      <c r="D68" s="169" t="s">
        <v>2</v>
      </c>
      <c r="E68" s="134"/>
      <c r="F68" s="134" t="s">
        <v>67</v>
      </c>
      <c r="G68" s="122" t="s">
        <v>68</v>
      </c>
      <c r="H68" s="124" t="s">
        <v>69</v>
      </c>
      <c r="I68" s="380"/>
      <c r="J68" s="134" t="s">
        <v>67</v>
      </c>
      <c r="K68" s="122" t="s">
        <v>68</v>
      </c>
      <c r="L68" s="124" t="s">
        <v>68</v>
      </c>
      <c r="Q68" s="134" t="s">
        <v>67</v>
      </c>
      <c r="R68" s="122" t="s">
        <v>68</v>
      </c>
      <c r="S68" s="124" t="s">
        <v>68</v>
      </c>
    </row>
    <row r="69" spans="1:25" hidden="1" x14ac:dyDescent="0.2">
      <c r="A69" s="185" t="s">
        <v>151</v>
      </c>
      <c r="B69" s="186"/>
      <c r="C69" s="184"/>
      <c r="D69" s="187" t="s">
        <v>67</v>
      </c>
      <c r="E69" s="175" t="s">
        <v>270</v>
      </c>
      <c r="F69" s="188">
        <f>F61*1.025</f>
        <v>11.002658514749998</v>
      </c>
      <c r="G69" s="135">
        <f>G61*1.025</f>
        <v>12.836487992999997</v>
      </c>
      <c r="H69" s="136">
        <f>H61*1.025</f>
        <v>14.120200463249997</v>
      </c>
      <c r="I69" s="381"/>
      <c r="J69" s="382"/>
      <c r="K69" s="113"/>
      <c r="L69" s="388"/>
      <c r="Q69" s="385">
        <f>(F69-F61)/F61</f>
        <v>2.4999999999999991E-2</v>
      </c>
      <c r="R69" s="114">
        <f>(G69-G61)/G61</f>
        <v>2.4999999999999852E-2</v>
      </c>
      <c r="S69" s="386">
        <f>(H69-H61)/H61</f>
        <v>2.499999999999987E-2</v>
      </c>
    </row>
    <row r="70" spans="1:25" hidden="1" x14ac:dyDescent="0.2"/>
    <row r="71" spans="1:25" ht="15.75" hidden="1" x14ac:dyDescent="0.25">
      <c r="A71" s="165" t="s">
        <v>144</v>
      </c>
      <c r="B71" s="130"/>
      <c r="C71" s="130"/>
      <c r="D71" s="130"/>
      <c r="E71" s="130"/>
      <c r="F71" s="130"/>
      <c r="G71" s="130"/>
      <c r="H71" s="130"/>
      <c r="I71" s="406" t="s">
        <v>267</v>
      </c>
    </row>
    <row r="72" spans="1:25" hidden="1" x14ac:dyDescent="0.2"/>
    <row r="73" spans="1:25" hidden="1" x14ac:dyDescent="0.2">
      <c r="A73" s="134"/>
      <c r="B73" s="122">
        <v>110</v>
      </c>
      <c r="C73" s="122">
        <v>111</v>
      </c>
      <c r="D73" s="122">
        <v>112</v>
      </c>
      <c r="E73" s="122">
        <v>113</v>
      </c>
      <c r="F73" s="122">
        <v>114</v>
      </c>
      <c r="G73" s="122">
        <v>115</v>
      </c>
      <c r="H73" s="122">
        <v>117</v>
      </c>
      <c r="I73" s="124">
        <v>118</v>
      </c>
      <c r="J73" s="134">
        <v>110</v>
      </c>
      <c r="K73" s="122">
        <v>111</v>
      </c>
      <c r="L73" s="122">
        <v>112</v>
      </c>
      <c r="M73" s="122">
        <v>113</v>
      </c>
      <c r="N73" s="122">
        <v>114</v>
      </c>
      <c r="O73" s="122">
        <v>115</v>
      </c>
      <c r="P73" s="122">
        <v>117</v>
      </c>
      <c r="Q73" s="122">
        <v>118</v>
      </c>
      <c r="R73" s="134">
        <v>110</v>
      </c>
      <c r="S73" s="122">
        <v>111</v>
      </c>
      <c r="T73" s="122">
        <v>112</v>
      </c>
      <c r="U73" s="122">
        <v>113</v>
      </c>
      <c r="V73" s="122">
        <v>114</v>
      </c>
      <c r="W73" s="122">
        <v>115</v>
      </c>
      <c r="X73" s="122">
        <v>117</v>
      </c>
      <c r="Y73" s="124">
        <v>118</v>
      </c>
    </row>
    <row r="74" spans="1:25" hidden="1" x14ac:dyDescent="0.2">
      <c r="A74" s="175" t="s">
        <v>270</v>
      </c>
      <c r="B74" s="176">
        <f t="shared" ref="B74:I74" si="16">B66*1.0275</f>
        <v>15.232181238933748</v>
      </c>
      <c r="C74" s="176">
        <f t="shared" si="16"/>
        <v>18.809014646441245</v>
      </c>
      <c r="D74" s="176">
        <f t="shared" si="16"/>
        <v>21.938144177249999</v>
      </c>
      <c r="E74" s="176">
        <f t="shared" si="16"/>
        <v>25.069563474598123</v>
      </c>
      <c r="F74" s="176">
        <f t="shared" si="16"/>
        <v>26.021234062963121</v>
      </c>
      <c r="G74" s="176">
        <f t="shared" si="16"/>
        <v>27.015646960063123</v>
      </c>
      <c r="H74" s="176">
        <f t="shared" si="16"/>
        <v>29.956143342628121</v>
      </c>
      <c r="I74" s="177">
        <f t="shared" si="16"/>
        <v>30.854931227583744</v>
      </c>
      <c r="J74" s="382"/>
      <c r="K74" s="113"/>
      <c r="L74" s="113"/>
      <c r="M74" s="113"/>
      <c r="N74" s="113"/>
      <c r="O74" s="113"/>
      <c r="P74" s="214"/>
      <c r="Q74" s="214"/>
      <c r="R74" s="385">
        <f>(B74-B66)/B66</f>
        <v>2.7500000000000024E-2</v>
      </c>
      <c r="S74" s="114">
        <f t="shared" ref="S74:Y74" si="17">(C74-C66)/C66</f>
        <v>2.7500000000000052E-2</v>
      </c>
      <c r="T74" s="114">
        <f t="shared" si="17"/>
        <v>2.7500000000000108E-2</v>
      </c>
      <c r="U74" s="114">
        <f t="shared" si="17"/>
        <v>2.7500000000000066E-2</v>
      </c>
      <c r="V74" s="114">
        <f t="shared" si="17"/>
        <v>2.7500000000000056E-2</v>
      </c>
      <c r="W74" s="114">
        <f t="shared" si="17"/>
        <v>2.7500000000000014E-2</v>
      </c>
      <c r="X74" s="114">
        <f t="shared" si="17"/>
        <v>2.7500000000000066E-2</v>
      </c>
      <c r="Y74" s="387">
        <f t="shared" si="17"/>
        <v>2.7500000000000111E-2</v>
      </c>
    </row>
    <row r="75" spans="1:25" hidden="1" x14ac:dyDescent="0.2">
      <c r="A75" s="166" t="s">
        <v>153</v>
      </c>
      <c r="K75" s="82" t="s">
        <v>186</v>
      </c>
      <c r="R75" s="82" t="s">
        <v>187</v>
      </c>
    </row>
    <row r="76" spans="1:25" hidden="1" x14ac:dyDescent="0.2">
      <c r="A76" s="167" t="s">
        <v>145</v>
      </c>
      <c r="B76" s="122"/>
      <c r="C76" s="184"/>
      <c r="D76" s="169" t="s">
        <v>2</v>
      </c>
      <c r="E76" s="134"/>
      <c r="F76" s="134" t="s">
        <v>67</v>
      </c>
      <c r="G76" s="122" t="s">
        <v>68</v>
      </c>
      <c r="H76" s="124" t="s">
        <v>69</v>
      </c>
      <c r="I76" s="380"/>
      <c r="J76" s="134" t="s">
        <v>67</v>
      </c>
      <c r="K76" s="122" t="s">
        <v>68</v>
      </c>
      <c r="L76" s="124" t="s">
        <v>68</v>
      </c>
      <c r="Q76" s="134" t="s">
        <v>67</v>
      </c>
      <c r="R76" s="122" t="s">
        <v>68</v>
      </c>
      <c r="S76" s="124" t="s">
        <v>68</v>
      </c>
    </row>
    <row r="77" spans="1:25" hidden="1" x14ac:dyDescent="0.2">
      <c r="A77" s="185" t="s">
        <v>151</v>
      </c>
      <c r="B77" s="186"/>
      <c r="C77" s="184"/>
      <c r="D77" s="187" t="s">
        <v>67</v>
      </c>
      <c r="E77" s="175" t="s">
        <v>270</v>
      </c>
      <c r="F77" s="188">
        <f>F69*1.0275</f>
        <v>11.305231623905623</v>
      </c>
      <c r="G77" s="135">
        <f>G69*1.0275</f>
        <v>13.189491412807499</v>
      </c>
      <c r="H77" s="136">
        <f>H69*1.0275</f>
        <v>14.508505975989372</v>
      </c>
      <c r="I77" s="381"/>
      <c r="J77" s="382"/>
      <c r="K77" s="113"/>
      <c r="L77" s="388"/>
      <c r="Q77" s="385">
        <f>(F77-F69)/F69</f>
        <v>2.7500000000000063E-2</v>
      </c>
      <c r="R77" s="114">
        <f>(G77-G69)/G69</f>
        <v>2.7500000000000149E-2</v>
      </c>
      <c r="S77" s="386">
        <f>(H77-H69)/H69</f>
        <v>2.7500000000000028E-2</v>
      </c>
    </row>
    <row r="78" spans="1:25" hidden="1" x14ac:dyDescent="0.2"/>
    <row r="79" spans="1:25" ht="15.75" x14ac:dyDescent="0.25">
      <c r="A79" s="165" t="s">
        <v>144</v>
      </c>
      <c r="B79" s="130"/>
      <c r="C79" s="130"/>
      <c r="D79" s="130"/>
      <c r="E79" s="130"/>
      <c r="F79" s="130"/>
      <c r="G79" s="130"/>
      <c r="H79" s="130"/>
      <c r="I79" s="406" t="s">
        <v>334</v>
      </c>
      <c r="K79" s="82" t="s">
        <v>186</v>
      </c>
      <c r="R79" s="82" t="s">
        <v>187</v>
      </c>
    </row>
    <row r="80" spans="1:25" x14ac:dyDescent="0.2">
      <c r="A80" s="134"/>
      <c r="B80" s="122">
        <v>110</v>
      </c>
      <c r="C80" s="122">
        <v>111</v>
      </c>
      <c r="D80" s="122">
        <v>112</v>
      </c>
      <c r="E80" s="122">
        <v>113</v>
      </c>
      <c r="F80" s="122">
        <v>114</v>
      </c>
      <c r="G80" s="122">
        <v>115</v>
      </c>
      <c r="H80" s="122">
        <v>117</v>
      </c>
      <c r="I80" s="124">
        <v>118</v>
      </c>
      <c r="J80" s="134">
        <v>110</v>
      </c>
      <c r="K80" s="122">
        <v>111</v>
      </c>
      <c r="L80" s="122">
        <v>112</v>
      </c>
      <c r="M80" s="122">
        <v>113</v>
      </c>
      <c r="N80" s="122">
        <v>114</v>
      </c>
      <c r="O80" s="122">
        <v>115</v>
      </c>
      <c r="P80" s="122">
        <v>117</v>
      </c>
      <c r="Q80" s="122">
        <v>118</v>
      </c>
      <c r="R80" s="134">
        <v>110</v>
      </c>
      <c r="S80" s="122">
        <v>111</v>
      </c>
      <c r="T80" s="122">
        <v>112</v>
      </c>
      <c r="U80" s="122">
        <v>113</v>
      </c>
      <c r="V80" s="122">
        <v>114</v>
      </c>
      <c r="W80" s="122">
        <v>115</v>
      </c>
      <c r="X80" s="122">
        <v>117</v>
      </c>
      <c r="Y80" s="124">
        <v>118</v>
      </c>
    </row>
    <row r="81" spans="1:25" x14ac:dyDescent="0.2">
      <c r="A81" s="175" t="s">
        <v>270</v>
      </c>
      <c r="B81" s="176">
        <f>B74*1.04</f>
        <v>15.841468488491099</v>
      </c>
      <c r="C81" s="176">
        <f t="shared" ref="C81:I81" si="18">C74*1.04</f>
        <v>19.561375232298897</v>
      </c>
      <c r="D81" s="176">
        <f t="shared" si="18"/>
        <v>22.815669944339998</v>
      </c>
      <c r="E81" s="176">
        <f t="shared" si="18"/>
        <v>26.072346013582049</v>
      </c>
      <c r="F81" s="176">
        <f t="shared" si="18"/>
        <v>27.062083425481646</v>
      </c>
      <c r="G81" s="176">
        <f t="shared" si="18"/>
        <v>28.096272838465648</v>
      </c>
      <c r="H81" s="176">
        <f t="shared" si="18"/>
        <v>31.154389076333246</v>
      </c>
      <c r="I81" s="176">
        <f t="shared" si="18"/>
        <v>32.089128476687094</v>
      </c>
      <c r="J81" s="382"/>
      <c r="K81" s="113"/>
      <c r="L81" s="113"/>
      <c r="M81" s="113"/>
      <c r="N81" s="113"/>
      <c r="O81" s="113"/>
      <c r="P81" s="214"/>
      <c r="Q81" s="214"/>
      <c r="R81" s="385">
        <f>(B81-B74)/B74</f>
        <v>4.0000000000000063E-2</v>
      </c>
      <c r="S81" s="385">
        <f t="shared" ref="S81:Y81" si="19">(C81-C74)/C74</f>
        <v>4.0000000000000098E-2</v>
      </c>
      <c r="T81" s="385">
        <f t="shared" si="19"/>
        <v>3.9999999999999952E-2</v>
      </c>
      <c r="U81" s="385">
        <f t="shared" si="19"/>
        <v>4.0000000000000036E-2</v>
      </c>
      <c r="V81" s="385">
        <f t="shared" si="19"/>
        <v>4.0000000000000008E-2</v>
      </c>
      <c r="W81" s="385">
        <f t="shared" si="19"/>
        <v>4.0000000000000015E-2</v>
      </c>
      <c r="X81" s="385">
        <f t="shared" si="19"/>
        <v>4.0000000000000008E-2</v>
      </c>
      <c r="Y81" s="385">
        <f t="shared" si="19"/>
        <v>3.9999999999999994E-2</v>
      </c>
    </row>
    <row r="82" spans="1:25" x14ac:dyDescent="0.2">
      <c r="A82" s="166" t="s">
        <v>153</v>
      </c>
      <c r="K82" s="82" t="s">
        <v>186</v>
      </c>
      <c r="R82" s="82" t="s">
        <v>187</v>
      </c>
    </row>
    <row r="83" spans="1:25" x14ac:dyDescent="0.2">
      <c r="A83" s="167" t="s">
        <v>145</v>
      </c>
      <c r="B83" s="122"/>
      <c r="C83" s="184"/>
      <c r="D83" s="169" t="s">
        <v>2</v>
      </c>
      <c r="E83" s="134"/>
      <c r="F83" s="134" t="s">
        <v>67</v>
      </c>
      <c r="G83" s="122" t="s">
        <v>68</v>
      </c>
      <c r="H83" s="124" t="s">
        <v>69</v>
      </c>
      <c r="I83" s="380"/>
      <c r="J83" s="134" t="s">
        <v>67</v>
      </c>
      <c r="K83" s="122" t="s">
        <v>68</v>
      </c>
      <c r="L83" s="124" t="s">
        <v>68</v>
      </c>
      <c r="Q83" s="134" t="s">
        <v>67</v>
      </c>
      <c r="R83" s="122" t="s">
        <v>68</v>
      </c>
      <c r="S83" s="124" t="s">
        <v>68</v>
      </c>
    </row>
    <row r="84" spans="1:25" x14ac:dyDescent="0.2">
      <c r="A84" s="185" t="s">
        <v>151</v>
      </c>
      <c r="B84" s="186"/>
      <c r="C84" s="184"/>
      <c r="D84" s="187" t="s">
        <v>67</v>
      </c>
      <c r="E84" s="175" t="s">
        <v>270</v>
      </c>
      <c r="F84" s="188">
        <f>F77*1.04</f>
        <v>11.757440888861849</v>
      </c>
      <c r="G84" s="188">
        <f t="shared" ref="G84:H84" si="20">G77*1.04</f>
        <v>13.717071069319799</v>
      </c>
      <c r="H84" s="188">
        <f t="shared" si="20"/>
        <v>15.088846215028948</v>
      </c>
      <c r="I84" s="381"/>
      <c r="J84" s="382"/>
      <c r="K84" s="113"/>
      <c r="L84" s="388"/>
      <c r="Q84" s="385">
        <f>(F84-F77)/F77</f>
        <v>4.000000000000007E-2</v>
      </c>
      <c r="R84" s="385">
        <f t="shared" ref="R84:S84" si="21">(G84-G77)/G77</f>
        <v>3.9999999999999994E-2</v>
      </c>
      <c r="S84" s="385">
        <f t="shared" si="21"/>
        <v>4.0000000000000029E-2</v>
      </c>
    </row>
    <row r="86" spans="1:25" ht="15.75" x14ac:dyDescent="0.25">
      <c r="A86" s="165" t="s">
        <v>144</v>
      </c>
      <c r="B86" s="130"/>
      <c r="C86" s="130"/>
      <c r="D86" s="130"/>
      <c r="E86" s="130"/>
      <c r="F86" s="130"/>
      <c r="G86" s="130"/>
      <c r="H86" s="130"/>
      <c r="I86" s="406" t="s">
        <v>335</v>
      </c>
      <c r="K86" s="82" t="s">
        <v>186</v>
      </c>
      <c r="R86" s="82" t="s">
        <v>187</v>
      </c>
    </row>
    <row r="87" spans="1:25" x14ac:dyDescent="0.2">
      <c r="J87" s="134">
        <v>110</v>
      </c>
      <c r="K87" s="122">
        <v>111</v>
      </c>
      <c r="L87" s="122">
        <v>112</v>
      </c>
      <c r="M87" s="122">
        <v>113</v>
      </c>
      <c r="N87" s="122">
        <v>114</v>
      </c>
      <c r="O87" s="122">
        <v>115</v>
      </c>
      <c r="P87" s="122">
        <v>117</v>
      </c>
      <c r="Q87" s="122">
        <v>118</v>
      </c>
      <c r="R87" s="134">
        <v>110</v>
      </c>
      <c r="S87" s="122">
        <v>111</v>
      </c>
      <c r="T87" s="122">
        <v>112</v>
      </c>
      <c r="U87" s="122">
        <v>113</v>
      </c>
      <c r="V87" s="122">
        <v>114</v>
      </c>
      <c r="W87" s="122">
        <v>115</v>
      </c>
      <c r="X87" s="122">
        <v>117</v>
      </c>
      <c r="Y87" s="124">
        <v>118</v>
      </c>
    </row>
    <row r="88" spans="1:25" x14ac:dyDescent="0.2">
      <c r="A88" s="134"/>
      <c r="B88" s="122">
        <v>110</v>
      </c>
      <c r="C88" s="122">
        <v>111</v>
      </c>
      <c r="D88" s="122">
        <v>112</v>
      </c>
      <c r="E88" s="122">
        <v>113</v>
      </c>
      <c r="F88" s="122">
        <v>114</v>
      </c>
      <c r="G88" s="122">
        <v>115</v>
      </c>
      <c r="H88" s="122">
        <v>117</v>
      </c>
      <c r="I88" s="124">
        <v>118</v>
      </c>
      <c r="J88" s="382"/>
      <c r="K88" s="113"/>
      <c r="L88" s="113"/>
      <c r="M88" s="113"/>
      <c r="N88" s="113"/>
      <c r="O88" s="113"/>
      <c r="P88" s="214"/>
      <c r="Q88" s="214"/>
      <c r="R88" s="385">
        <f>(B89-B81)/B81</f>
        <v>3.4999999999999823E-2</v>
      </c>
      <c r="S88" s="385">
        <f t="shared" ref="S88:Y88" si="22">(C89-C81)/C81</f>
        <v>3.4999999999999871E-2</v>
      </c>
      <c r="T88" s="385">
        <f t="shared" si="22"/>
        <v>3.4999999999999996E-2</v>
      </c>
      <c r="U88" s="385">
        <f t="shared" si="22"/>
        <v>3.4999999999999858E-2</v>
      </c>
      <c r="V88" s="385">
        <f t="shared" si="22"/>
        <v>3.4999999999999913E-2</v>
      </c>
      <c r="W88" s="385">
        <f t="shared" si="22"/>
        <v>3.4999999999999948E-2</v>
      </c>
      <c r="X88" s="385">
        <f t="shared" si="22"/>
        <v>3.4999999999999934E-2</v>
      </c>
      <c r="Y88" s="385">
        <f t="shared" si="22"/>
        <v>3.4999999999999983E-2</v>
      </c>
    </row>
    <row r="89" spans="1:25" x14ac:dyDescent="0.2">
      <c r="A89" s="175" t="s">
        <v>270</v>
      </c>
      <c r="B89" s="176">
        <f>B81*1.035</f>
        <v>16.395919885588285</v>
      </c>
      <c r="C89" s="176">
        <f t="shared" ref="C89:I89" si="23">C81*1.035</f>
        <v>20.246023365429355</v>
      </c>
      <c r="D89" s="176">
        <f t="shared" si="23"/>
        <v>23.614218392391898</v>
      </c>
      <c r="E89" s="176">
        <f t="shared" si="23"/>
        <v>26.984878124057417</v>
      </c>
      <c r="F89" s="176">
        <f t="shared" si="23"/>
        <v>28.009256345373501</v>
      </c>
      <c r="G89" s="176">
        <f t="shared" si="23"/>
        <v>29.079642387811944</v>
      </c>
      <c r="H89" s="176">
        <f t="shared" si="23"/>
        <v>32.244792694004907</v>
      </c>
      <c r="I89" s="176">
        <f t="shared" si="23"/>
        <v>33.212247973371142</v>
      </c>
      <c r="K89" s="82" t="s">
        <v>186</v>
      </c>
      <c r="R89" s="82" t="s">
        <v>187</v>
      </c>
    </row>
    <row r="90" spans="1:25" x14ac:dyDescent="0.2">
      <c r="A90" s="166" t="s">
        <v>153</v>
      </c>
      <c r="J90" s="134" t="s">
        <v>67</v>
      </c>
      <c r="K90" s="122" t="s">
        <v>68</v>
      </c>
      <c r="L90" s="124" t="s">
        <v>68</v>
      </c>
      <c r="Q90" s="134" t="s">
        <v>67</v>
      </c>
      <c r="R90" s="122" t="s">
        <v>68</v>
      </c>
      <c r="S90" s="124" t="s">
        <v>68</v>
      </c>
    </row>
    <row r="91" spans="1:25" x14ac:dyDescent="0.2">
      <c r="A91" s="167" t="s">
        <v>145</v>
      </c>
      <c r="B91" s="122"/>
      <c r="C91" s="184"/>
      <c r="D91" s="169" t="s">
        <v>2</v>
      </c>
      <c r="E91" s="134"/>
      <c r="F91" s="134" t="s">
        <v>67</v>
      </c>
      <c r="G91" s="122" t="s">
        <v>68</v>
      </c>
      <c r="H91" s="124" t="s">
        <v>69</v>
      </c>
      <c r="I91" s="380"/>
      <c r="J91" s="382"/>
      <c r="K91" s="113"/>
      <c r="L91" s="388"/>
      <c r="Q91" s="385">
        <f>(F92-F84)/F84</f>
        <v>3.4999999999999962E-2</v>
      </c>
      <c r="R91" s="385">
        <f t="shared" ref="R91:S91" si="24">(G92-G84)/G84</f>
        <v>3.4999999999999969E-2</v>
      </c>
      <c r="S91" s="385">
        <f t="shared" si="24"/>
        <v>3.4999999999999878E-2</v>
      </c>
    </row>
    <row r="92" spans="1:25" x14ac:dyDescent="0.2">
      <c r="A92" s="185" t="s">
        <v>151</v>
      </c>
      <c r="B92" s="186"/>
      <c r="C92" s="184"/>
      <c r="D92" s="187" t="s">
        <v>67</v>
      </c>
      <c r="E92" s="175" t="s">
        <v>270</v>
      </c>
      <c r="F92" s="188">
        <f>F84*1.035</f>
        <v>12.168951319972013</v>
      </c>
      <c r="G92" s="188">
        <f t="shared" ref="G92:H92" si="25">G84*1.035</f>
        <v>14.197168556745991</v>
      </c>
      <c r="H92" s="188">
        <f t="shared" si="25"/>
        <v>15.616955832554959</v>
      </c>
      <c r="I92" s="381"/>
    </row>
    <row r="94" spans="1:25" ht="15.75" x14ac:dyDescent="0.25">
      <c r="A94" s="165" t="s">
        <v>144</v>
      </c>
      <c r="B94" s="130"/>
      <c r="C94" s="130"/>
      <c r="D94" s="130"/>
      <c r="E94" s="130"/>
      <c r="F94" s="130"/>
      <c r="G94" s="130"/>
      <c r="H94" s="130"/>
      <c r="I94" s="406" t="s">
        <v>336</v>
      </c>
      <c r="K94" s="82" t="s">
        <v>186</v>
      </c>
      <c r="R94" s="82" t="s">
        <v>187</v>
      </c>
    </row>
    <row r="95" spans="1:25" x14ac:dyDescent="0.2">
      <c r="J95" s="134">
        <v>110</v>
      </c>
      <c r="K95" s="122">
        <v>111</v>
      </c>
      <c r="L95" s="122">
        <v>112</v>
      </c>
      <c r="M95" s="122">
        <v>113</v>
      </c>
      <c r="N95" s="122">
        <v>114</v>
      </c>
      <c r="O95" s="122">
        <v>115</v>
      </c>
      <c r="P95" s="122">
        <v>117</v>
      </c>
      <c r="Q95" s="122">
        <v>118</v>
      </c>
      <c r="R95" s="134">
        <v>110</v>
      </c>
      <c r="S95" s="122">
        <v>111</v>
      </c>
      <c r="T95" s="122">
        <v>112</v>
      </c>
      <c r="U95" s="122">
        <v>113</v>
      </c>
      <c r="V95" s="122">
        <v>114</v>
      </c>
      <c r="W95" s="122">
        <v>115</v>
      </c>
      <c r="X95" s="122">
        <v>117</v>
      </c>
      <c r="Y95" s="124">
        <v>118</v>
      </c>
    </row>
    <row r="96" spans="1:25" x14ac:dyDescent="0.2">
      <c r="A96" s="134"/>
      <c r="B96" s="122">
        <v>110</v>
      </c>
      <c r="C96" s="122">
        <v>111</v>
      </c>
      <c r="D96" s="122">
        <v>112</v>
      </c>
      <c r="E96" s="122">
        <v>113</v>
      </c>
      <c r="F96" s="122">
        <v>114</v>
      </c>
      <c r="G96" s="122">
        <v>115</v>
      </c>
      <c r="H96" s="122">
        <v>117</v>
      </c>
      <c r="I96" s="124">
        <v>118</v>
      </c>
      <c r="J96" s="382"/>
      <c r="K96" s="113"/>
      <c r="L96" s="113"/>
      <c r="M96" s="113"/>
      <c r="N96" s="113"/>
      <c r="O96" s="113"/>
      <c r="P96" s="214"/>
      <c r="Q96" s="214"/>
      <c r="R96" s="385">
        <f>(B97-B89)/B89</f>
        <v>2.999999999999993E-2</v>
      </c>
      <c r="S96" s="385">
        <f t="shared" ref="S96:Y96" si="26">(C97-C89)/C89</f>
        <v>3.0000000000000044E-2</v>
      </c>
      <c r="T96" s="385">
        <f t="shared" si="26"/>
        <v>3.0000000000000058E-2</v>
      </c>
      <c r="U96" s="385">
        <f t="shared" si="26"/>
        <v>3.0000000000000058E-2</v>
      </c>
      <c r="V96" s="385">
        <f t="shared" si="26"/>
        <v>0.03</v>
      </c>
      <c r="W96" s="385">
        <f t="shared" si="26"/>
        <v>2.9999999999999982E-2</v>
      </c>
      <c r="X96" s="385">
        <f t="shared" si="26"/>
        <v>3.0000000000000127E-2</v>
      </c>
      <c r="Y96" s="385">
        <f t="shared" si="26"/>
        <v>3.0000000000000082E-2</v>
      </c>
    </row>
    <row r="97" spans="1:25" x14ac:dyDescent="0.2">
      <c r="A97" s="175" t="s">
        <v>270</v>
      </c>
      <c r="B97" s="176">
        <f>B89*1.03</f>
        <v>16.887797482155932</v>
      </c>
      <c r="C97" s="176">
        <f t="shared" ref="C97:I97" si="27">C89*1.03</f>
        <v>20.853404066392237</v>
      </c>
      <c r="D97" s="176">
        <f t="shared" si="27"/>
        <v>24.322644944163656</v>
      </c>
      <c r="E97" s="176">
        <f t="shared" si="27"/>
        <v>27.794424467779141</v>
      </c>
      <c r="F97" s="176">
        <f t="shared" si="27"/>
        <v>28.849534035734706</v>
      </c>
      <c r="G97" s="176">
        <f t="shared" si="27"/>
        <v>29.952031659446302</v>
      </c>
      <c r="H97" s="176">
        <f t="shared" si="27"/>
        <v>33.212136474825058</v>
      </c>
      <c r="I97" s="176">
        <f t="shared" si="27"/>
        <v>34.208615412572279</v>
      </c>
      <c r="K97" s="82" t="s">
        <v>186</v>
      </c>
      <c r="R97" s="82" t="s">
        <v>187</v>
      </c>
    </row>
    <row r="98" spans="1:25" x14ac:dyDescent="0.2">
      <c r="A98" s="166" t="s">
        <v>153</v>
      </c>
      <c r="J98" s="134" t="s">
        <v>67</v>
      </c>
      <c r="K98" s="122" t="s">
        <v>68</v>
      </c>
      <c r="L98" s="124" t="s">
        <v>68</v>
      </c>
      <c r="Q98" s="134" t="s">
        <v>67</v>
      </c>
      <c r="R98" s="122" t="s">
        <v>68</v>
      </c>
      <c r="S98" s="124" t="s">
        <v>68</v>
      </c>
    </row>
    <row r="99" spans="1:25" x14ac:dyDescent="0.2">
      <c r="A99" s="167" t="s">
        <v>145</v>
      </c>
      <c r="B99" s="122"/>
      <c r="C99" s="184"/>
      <c r="D99" s="169" t="s">
        <v>2</v>
      </c>
      <c r="E99" s="134"/>
      <c r="F99" s="134" t="s">
        <v>67</v>
      </c>
      <c r="G99" s="122" t="s">
        <v>68</v>
      </c>
      <c r="H99" s="124" t="s">
        <v>69</v>
      </c>
      <c r="I99" s="380"/>
      <c r="J99" s="382"/>
      <c r="K99" s="113"/>
      <c r="L99" s="388"/>
      <c r="Q99" s="385">
        <f>(F100-F92)/F92</f>
        <v>3.0000000000000037E-2</v>
      </c>
      <c r="R99" s="385">
        <f t="shared" ref="R99:S99" si="28">(G100-G92)/G92</f>
        <v>2.9999999999999985E-2</v>
      </c>
      <c r="S99" s="385">
        <f t="shared" si="28"/>
        <v>2.9999999999999995E-2</v>
      </c>
    </row>
    <row r="100" spans="1:25" x14ac:dyDescent="0.2">
      <c r="A100" s="185" t="s">
        <v>151</v>
      </c>
      <c r="B100" s="186"/>
      <c r="C100" s="184"/>
      <c r="D100" s="187" t="s">
        <v>67</v>
      </c>
      <c r="E100" s="175" t="s">
        <v>270</v>
      </c>
      <c r="F100" s="188">
        <f>F92*1.03</f>
        <v>12.534019859571174</v>
      </c>
      <c r="G100" s="188">
        <f t="shared" ref="G100:H100" si="29">G92*1.03</f>
        <v>14.623083613448371</v>
      </c>
      <c r="H100" s="188">
        <f t="shared" si="29"/>
        <v>16.085464507531608</v>
      </c>
      <c r="I100" s="381"/>
    </row>
    <row r="102" spans="1:25" ht="15.75" x14ac:dyDescent="0.25">
      <c r="A102" s="165" t="s">
        <v>144</v>
      </c>
      <c r="B102" s="130"/>
      <c r="C102" s="130"/>
      <c r="D102" s="130"/>
      <c r="E102" s="130"/>
      <c r="F102" s="130"/>
      <c r="G102" s="130"/>
      <c r="H102" s="130"/>
      <c r="I102" s="406" t="s">
        <v>337</v>
      </c>
      <c r="K102" s="82" t="s">
        <v>186</v>
      </c>
      <c r="R102" s="82" t="s">
        <v>187</v>
      </c>
    </row>
    <row r="103" spans="1:25" x14ac:dyDescent="0.2">
      <c r="J103" s="134">
        <v>110</v>
      </c>
      <c r="K103" s="122">
        <v>111</v>
      </c>
      <c r="L103" s="122">
        <v>112</v>
      </c>
      <c r="M103" s="122">
        <v>113</v>
      </c>
      <c r="N103" s="122">
        <v>114</v>
      </c>
      <c r="O103" s="122">
        <v>115</v>
      </c>
      <c r="P103" s="122">
        <v>117</v>
      </c>
      <c r="Q103" s="122">
        <v>118</v>
      </c>
      <c r="R103" s="134">
        <v>110</v>
      </c>
      <c r="S103" s="122">
        <v>111</v>
      </c>
      <c r="T103" s="122">
        <v>112</v>
      </c>
      <c r="U103" s="122">
        <v>113</v>
      </c>
      <c r="V103" s="122">
        <v>114</v>
      </c>
      <c r="W103" s="122">
        <v>115</v>
      </c>
      <c r="X103" s="122">
        <v>117</v>
      </c>
      <c r="Y103" s="124">
        <v>118</v>
      </c>
    </row>
    <row r="104" spans="1:25" x14ac:dyDescent="0.2">
      <c r="A104" s="134"/>
      <c r="B104" s="122">
        <v>110</v>
      </c>
      <c r="C104" s="122">
        <v>111</v>
      </c>
      <c r="D104" s="122">
        <v>112</v>
      </c>
      <c r="E104" s="122">
        <v>113</v>
      </c>
      <c r="F104" s="122">
        <v>114</v>
      </c>
      <c r="G104" s="122">
        <v>115</v>
      </c>
      <c r="H104" s="122">
        <v>117</v>
      </c>
      <c r="I104" s="124">
        <v>118</v>
      </c>
      <c r="J104" s="382"/>
      <c r="K104" s="113"/>
      <c r="L104" s="113"/>
      <c r="M104" s="113"/>
      <c r="N104" s="113"/>
      <c r="O104" s="113"/>
      <c r="P104" s="214"/>
      <c r="Q104" s="214"/>
      <c r="R104" s="385">
        <f>(B105-B97)/B97</f>
        <v>3.000000000000011E-2</v>
      </c>
      <c r="S104" s="385">
        <f t="shared" ref="S104:Y104" si="30">(C105-C97)/C97</f>
        <v>3.0000000000000065E-2</v>
      </c>
      <c r="T104" s="385">
        <f t="shared" si="30"/>
        <v>3.0000000000000058E-2</v>
      </c>
      <c r="U104" s="385">
        <f t="shared" si="30"/>
        <v>3.0000000000000047E-2</v>
      </c>
      <c r="V104" s="385">
        <f t="shared" si="30"/>
        <v>2.9999999999999985E-2</v>
      </c>
      <c r="W104" s="385">
        <f t="shared" si="30"/>
        <v>3.0000000000000075E-2</v>
      </c>
      <c r="X104" s="385">
        <f t="shared" si="30"/>
        <v>3.0000000000000068E-2</v>
      </c>
      <c r="Y104" s="385">
        <f t="shared" si="30"/>
        <v>3.0000000000000093E-2</v>
      </c>
    </row>
    <row r="105" spans="1:25" x14ac:dyDescent="0.2">
      <c r="A105" s="175" t="s">
        <v>270</v>
      </c>
      <c r="B105" s="176">
        <f>B97*1.03</f>
        <v>17.394431406620612</v>
      </c>
      <c r="C105" s="176">
        <f t="shared" ref="C105:I105" si="31">C97*1.03</f>
        <v>21.479006188384005</v>
      </c>
      <c r="D105" s="176">
        <f t="shared" si="31"/>
        <v>25.052324292488567</v>
      </c>
      <c r="E105" s="176">
        <f t="shared" si="31"/>
        <v>28.628257201812517</v>
      </c>
      <c r="F105" s="176">
        <f t="shared" si="31"/>
        <v>29.715020056806747</v>
      </c>
      <c r="G105" s="176">
        <f t="shared" si="31"/>
        <v>30.850592609229693</v>
      </c>
      <c r="H105" s="176">
        <f t="shared" si="31"/>
        <v>34.208500569069813</v>
      </c>
      <c r="I105" s="176">
        <f t="shared" si="31"/>
        <v>35.23487387494945</v>
      </c>
      <c r="K105" s="82" t="s">
        <v>186</v>
      </c>
      <c r="R105" s="82" t="s">
        <v>187</v>
      </c>
    </row>
    <row r="106" spans="1:25" x14ac:dyDescent="0.2">
      <c r="A106" s="166" t="s">
        <v>153</v>
      </c>
      <c r="J106" s="134" t="s">
        <v>67</v>
      </c>
      <c r="K106" s="122" t="s">
        <v>68</v>
      </c>
      <c r="L106" s="124" t="s">
        <v>68</v>
      </c>
      <c r="Q106" s="134" t="s">
        <v>67</v>
      </c>
      <c r="R106" s="122" t="s">
        <v>68</v>
      </c>
      <c r="S106" s="124" t="s">
        <v>68</v>
      </c>
    </row>
    <row r="107" spans="1:25" x14ac:dyDescent="0.2">
      <c r="A107" s="167" t="s">
        <v>145</v>
      </c>
      <c r="B107" s="122"/>
      <c r="C107" s="184"/>
      <c r="D107" s="169" t="s">
        <v>2</v>
      </c>
      <c r="E107" s="134"/>
      <c r="F107" s="134" t="s">
        <v>67</v>
      </c>
      <c r="G107" s="122" t="s">
        <v>68</v>
      </c>
      <c r="H107" s="124" t="s">
        <v>69</v>
      </c>
      <c r="I107" s="380"/>
      <c r="J107" s="382"/>
      <c r="K107" s="113"/>
      <c r="L107" s="388"/>
      <c r="Q107" s="385">
        <f>(F108-F100)/F100</f>
        <v>3.0000000000000034E-2</v>
      </c>
      <c r="R107" s="385">
        <f t="shared" ref="R107:S107" si="32">(G108-G100)/G100</f>
        <v>3.0000000000000082E-2</v>
      </c>
      <c r="S107" s="385">
        <f t="shared" si="32"/>
        <v>2.9999999999999936E-2</v>
      </c>
    </row>
    <row r="108" spans="1:25" x14ac:dyDescent="0.2">
      <c r="A108" s="185" t="s">
        <v>151</v>
      </c>
      <c r="B108" s="186"/>
      <c r="C108" s="184"/>
      <c r="D108" s="187" t="s">
        <v>67</v>
      </c>
      <c r="E108" s="175" t="s">
        <v>270</v>
      </c>
      <c r="F108" s="188">
        <f>F100*1.03</f>
        <v>12.91004045535831</v>
      </c>
      <c r="G108" s="188">
        <f t="shared" ref="G108:H108" si="33">G100*1.03</f>
        <v>15.061776121851823</v>
      </c>
      <c r="H108" s="188">
        <f t="shared" si="33"/>
        <v>16.568028442757555</v>
      </c>
      <c r="I108" s="381"/>
    </row>
  </sheetData>
  <phoneticPr fontId="8" type="noConversion"/>
  <printOptions horizontalCentered="1"/>
  <pageMargins left="0.5" right="0.5" top="0.5" bottom="0.5" header="0.5" footer="0.5"/>
  <pageSetup fitToHeight="6" orientation="portrait" verticalDpi="4294967295" r:id="rId1"/>
  <headerFooter alignWithMargins="0"/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906"/>
  <sheetViews>
    <sheetView topLeftCell="A778" zoomScaleNormal="100" workbookViewId="0">
      <selection activeCell="C799" sqref="C799"/>
    </sheetView>
  </sheetViews>
  <sheetFormatPr defaultColWidth="9.140625" defaultRowHeight="21" x14ac:dyDescent="0.35"/>
  <cols>
    <col min="1" max="1" width="58.28515625" style="314" customWidth="1"/>
    <col min="2" max="2" width="4.7109375" style="233" customWidth="1"/>
    <col min="3" max="3" width="11.7109375" style="233" bestFit="1" customWidth="1"/>
    <col min="4" max="4" width="4.7109375" style="233" customWidth="1"/>
    <col min="5" max="5" width="16.85546875" style="242" bestFit="1" customWidth="1"/>
    <col min="6" max="7" width="18.42578125" style="242" bestFit="1" customWidth="1"/>
    <col min="8" max="8" width="9.42578125" style="233" bestFit="1" customWidth="1"/>
    <col min="9" max="15" width="9.140625" style="233"/>
    <col min="16" max="16" width="14.5703125" style="233" bestFit="1" customWidth="1"/>
    <col min="17" max="17" width="13.7109375" style="233" bestFit="1" customWidth="1"/>
    <col min="18" max="18" width="15.28515625" style="233" bestFit="1" customWidth="1"/>
    <col min="19" max="16384" width="9.140625" style="233"/>
  </cols>
  <sheetData>
    <row r="1" spans="1:7" hidden="1" x14ac:dyDescent="0.35">
      <c r="A1" s="229" t="s">
        <v>61</v>
      </c>
      <c r="B1" s="230"/>
      <c r="C1" s="230"/>
      <c r="D1" s="230"/>
      <c r="E1" s="231"/>
      <c r="F1" s="231"/>
      <c r="G1" s="232" t="s">
        <v>179</v>
      </c>
    </row>
    <row r="2" spans="1:7" hidden="1" x14ac:dyDescent="0.35">
      <c r="A2" s="234"/>
      <c r="B2" s="235"/>
      <c r="C2" s="236" t="s">
        <v>0</v>
      </c>
      <c r="D2" s="235"/>
      <c r="E2" s="237"/>
      <c r="F2" s="237"/>
      <c r="G2" s="237"/>
    </row>
    <row r="3" spans="1:7" hidden="1" x14ac:dyDescent="0.35">
      <c r="A3" s="238" t="s">
        <v>1</v>
      </c>
      <c r="B3" s="239"/>
      <c r="C3" s="239" t="s">
        <v>191</v>
      </c>
      <c r="D3" s="239"/>
      <c r="E3" s="240" t="s">
        <v>3</v>
      </c>
      <c r="F3" s="240" t="s">
        <v>4</v>
      </c>
      <c r="G3" s="240" t="s">
        <v>5</v>
      </c>
    </row>
    <row r="4" spans="1:7" hidden="1" x14ac:dyDescent="0.35">
      <c r="A4" s="241" t="s">
        <v>44</v>
      </c>
      <c r="G4" s="243"/>
    </row>
    <row r="5" spans="1:7" hidden="1" x14ac:dyDescent="0.35">
      <c r="A5" s="244" t="s">
        <v>6</v>
      </c>
      <c r="B5" s="245"/>
      <c r="C5" s="245">
        <v>218</v>
      </c>
      <c r="D5" s="245"/>
      <c r="E5" s="246">
        <v>83441.62</v>
      </c>
      <c r="F5" s="246">
        <v>105970.70547148396</v>
      </c>
      <c r="G5" s="247">
        <v>128500.05970527224</v>
      </c>
    </row>
    <row r="6" spans="1:7" hidden="1" x14ac:dyDescent="0.35">
      <c r="A6" s="248"/>
      <c r="B6" s="249"/>
      <c r="C6" s="249"/>
      <c r="D6" s="249"/>
      <c r="E6" s="249">
        <v>40.116164331042178</v>
      </c>
      <c r="F6" s="249">
        <v>50.947454553598057</v>
      </c>
      <c r="G6" s="250">
        <v>61.7789</v>
      </c>
    </row>
    <row r="7" spans="1:7" hidden="1" x14ac:dyDescent="0.35">
      <c r="A7" s="251" t="s">
        <v>162</v>
      </c>
      <c r="C7" s="233">
        <v>218</v>
      </c>
      <c r="E7" s="246">
        <v>83441.621808567725</v>
      </c>
      <c r="F7" s="246">
        <v>105970.70547148396</v>
      </c>
      <c r="G7" s="247">
        <v>128500.05970527224</v>
      </c>
    </row>
    <row r="8" spans="1:7" hidden="1" x14ac:dyDescent="0.35">
      <c r="A8" s="248"/>
      <c r="B8" s="249"/>
      <c r="C8" s="249"/>
      <c r="D8" s="249"/>
      <c r="E8" s="249">
        <v>40.116164331042178</v>
      </c>
      <c r="F8" s="249">
        <v>50.947454553598057</v>
      </c>
      <c r="G8" s="250">
        <v>61.7789</v>
      </c>
    </row>
    <row r="9" spans="1:7" hidden="1" x14ac:dyDescent="0.35">
      <c r="A9" s="251" t="s">
        <v>7</v>
      </c>
      <c r="C9" s="233">
        <v>218</v>
      </c>
      <c r="E9" s="246">
        <v>83441.621808567725</v>
      </c>
      <c r="F9" s="246">
        <v>105970.70547148396</v>
      </c>
      <c r="G9" s="247">
        <v>128500.05970527224</v>
      </c>
    </row>
    <row r="10" spans="1:7" hidden="1" x14ac:dyDescent="0.35">
      <c r="A10" s="248"/>
      <c r="B10" s="249"/>
      <c r="C10" s="249"/>
      <c r="D10" s="249"/>
      <c r="E10" s="249">
        <v>40.116164331042178</v>
      </c>
      <c r="F10" s="249">
        <v>50.947454553598057</v>
      </c>
      <c r="G10" s="250">
        <v>61.7789</v>
      </c>
    </row>
    <row r="11" spans="1:7" hidden="1" x14ac:dyDescent="0.35">
      <c r="A11" s="251" t="s">
        <v>8</v>
      </c>
      <c r="C11" s="233">
        <v>218</v>
      </c>
      <c r="E11" s="246">
        <v>83441.621808567725</v>
      </c>
      <c r="F11" s="246">
        <v>105970.70547148396</v>
      </c>
      <c r="G11" s="247">
        <v>128500.05970527224</v>
      </c>
    </row>
    <row r="12" spans="1:7" hidden="1" x14ac:dyDescent="0.35">
      <c r="A12" s="248"/>
      <c r="B12" s="249"/>
      <c r="C12" s="249"/>
      <c r="D12" s="249"/>
      <c r="E12" s="249">
        <v>40.116164331042178</v>
      </c>
      <c r="F12" s="249">
        <v>50.947454553598057</v>
      </c>
      <c r="G12" s="250">
        <v>61.7789</v>
      </c>
    </row>
    <row r="13" spans="1:7" hidden="1" x14ac:dyDescent="0.35">
      <c r="A13" s="251" t="s">
        <v>9</v>
      </c>
      <c r="C13" s="233">
        <v>217</v>
      </c>
      <c r="E13" s="246">
        <v>79499.94534425062</v>
      </c>
      <c r="F13" s="246">
        <v>100965.14433818724</v>
      </c>
      <c r="G13" s="247">
        <v>122430.07276125179</v>
      </c>
    </row>
    <row r="14" spans="1:7" hidden="1" x14ac:dyDescent="0.35">
      <c r="A14" s="248"/>
      <c r="B14" s="249"/>
      <c r="C14" s="249"/>
      <c r="D14" s="249"/>
      <c r="E14" s="249">
        <v>38.22112756935126</v>
      </c>
      <c r="F14" s="249">
        <v>48.540934777974634</v>
      </c>
      <c r="G14" s="250">
        <v>58.860599999999998</v>
      </c>
    </row>
    <row r="15" spans="1:7" hidden="1" x14ac:dyDescent="0.35">
      <c r="A15" s="251" t="s">
        <v>10</v>
      </c>
      <c r="C15" s="233">
        <v>216</v>
      </c>
      <c r="E15" s="246">
        <v>74383.720724277257</v>
      </c>
      <c r="F15" s="246">
        <v>94467.384845423992</v>
      </c>
      <c r="G15" s="247">
        <v>114551.04896657071</v>
      </c>
    </row>
    <row r="16" spans="1:7" hidden="1" x14ac:dyDescent="0.35">
      <c r="A16" s="248"/>
      <c r="B16" s="249"/>
      <c r="C16" s="249"/>
      <c r="D16" s="249"/>
      <c r="E16" s="249">
        <v>35.761404194364069</v>
      </c>
      <c r="F16" s="249">
        <v>45.41701194491538</v>
      </c>
      <c r="G16" s="250">
        <v>55.072600000000001</v>
      </c>
    </row>
    <row r="17" spans="1:7" hidden="1" x14ac:dyDescent="0.35">
      <c r="A17" s="251" t="s">
        <v>12</v>
      </c>
      <c r="C17" s="233">
        <v>216</v>
      </c>
      <c r="E17" s="246">
        <v>74383.720724277257</v>
      </c>
      <c r="F17" s="246">
        <v>94467.384845423992</v>
      </c>
      <c r="G17" s="247">
        <v>114551.04896657071</v>
      </c>
    </row>
    <row r="18" spans="1:7" hidden="1" x14ac:dyDescent="0.35">
      <c r="A18" s="248"/>
      <c r="B18" s="249"/>
      <c r="C18" s="249"/>
      <c r="D18" s="249"/>
      <c r="E18" s="249">
        <v>35.761404194364069</v>
      </c>
      <c r="F18" s="249">
        <v>45.41701194491538</v>
      </c>
      <c r="G18" s="250">
        <v>55.072600000000001</v>
      </c>
    </row>
    <row r="19" spans="1:7" hidden="1" x14ac:dyDescent="0.35">
      <c r="A19" s="251" t="s">
        <v>11</v>
      </c>
      <c r="C19" s="233">
        <v>216</v>
      </c>
      <c r="E19" s="246">
        <v>74383.720724277257</v>
      </c>
      <c r="F19" s="246">
        <v>94467.384845423992</v>
      </c>
      <c r="G19" s="247">
        <v>114551.04896657071</v>
      </c>
    </row>
    <row r="20" spans="1:7" hidden="1" x14ac:dyDescent="0.35">
      <c r="A20" s="248"/>
      <c r="B20" s="249"/>
      <c r="C20" s="249"/>
      <c r="D20" s="249"/>
      <c r="E20" s="249">
        <v>35.761404194364069</v>
      </c>
      <c r="F20" s="249">
        <v>45.41701194491538</v>
      </c>
      <c r="G20" s="250">
        <v>55.072600000000001</v>
      </c>
    </row>
    <row r="21" spans="1:7" hidden="1" x14ac:dyDescent="0.35">
      <c r="A21" s="251" t="s">
        <v>154</v>
      </c>
      <c r="C21" s="233">
        <v>216</v>
      </c>
      <c r="E21" s="246">
        <v>74383.720724277257</v>
      </c>
      <c r="F21" s="246">
        <v>94467.384845423992</v>
      </c>
      <c r="G21" s="247">
        <v>114551.04896657071</v>
      </c>
    </row>
    <row r="22" spans="1:7" hidden="1" x14ac:dyDescent="0.35">
      <c r="A22" s="248"/>
      <c r="B22" s="249"/>
      <c r="C22" s="249"/>
      <c r="D22" s="249"/>
      <c r="E22" s="249">
        <v>35.761404194364069</v>
      </c>
      <c r="F22" s="249">
        <v>45.41701194491538</v>
      </c>
      <c r="G22" s="250">
        <v>55.072600000000001</v>
      </c>
    </row>
    <row r="23" spans="1:7" hidden="1" x14ac:dyDescent="0.35">
      <c r="A23" s="251" t="s">
        <v>13</v>
      </c>
      <c r="C23" s="233">
        <v>215</v>
      </c>
      <c r="E23" s="246">
        <v>68287.488405666038</v>
      </c>
      <c r="F23" s="246">
        <v>86724.999341138304</v>
      </c>
      <c r="G23" s="247">
        <v>105162.78084748263</v>
      </c>
    </row>
    <row r="24" spans="1:7" hidden="1" x14ac:dyDescent="0.35">
      <c r="A24" s="248"/>
      <c r="B24" s="249"/>
      <c r="C24" s="249"/>
      <c r="D24" s="249"/>
      <c r="E24" s="249">
        <v>32.830523271954824</v>
      </c>
      <c r="F24" s="249">
        <v>41.694711221701105</v>
      </c>
      <c r="G24" s="250">
        <v>50.558999999999997</v>
      </c>
    </row>
    <row r="25" spans="1:7" hidden="1" x14ac:dyDescent="0.35">
      <c r="A25" s="251" t="s">
        <v>163</v>
      </c>
      <c r="C25" s="233">
        <v>215</v>
      </c>
      <c r="E25" s="246">
        <v>68287.488405666038</v>
      </c>
      <c r="F25" s="246">
        <v>86724.999341138304</v>
      </c>
      <c r="G25" s="247">
        <v>105162.78084748263</v>
      </c>
    </row>
    <row r="26" spans="1:7" hidden="1" x14ac:dyDescent="0.35">
      <c r="A26" s="248"/>
      <c r="B26" s="249"/>
      <c r="C26" s="249"/>
      <c r="D26" s="249"/>
      <c r="E26" s="249">
        <v>32.830523271954824</v>
      </c>
      <c r="F26" s="249">
        <v>41.694711221701105</v>
      </c>
      <c r="G26" s="250">
        <v>50.558999999999997</v>
      </c>
    </row>
    <row r="27" spans="1:7" hidden="1" x14ac:dyDescent="0.35">
      <c r="A27" s="251" t="s">
        <v>14</v>
      </c>
      <c r="C27" s="233">
        <v>214</v>
      </c>
      <c r="E27" s="246">
        <v>64429.147769946518</v>
      </c>
      <c r="F27" s="246">
        <v>81824.96084794894</v>
      </c>
      <c r="G27" s="247">
        <v>99220.773925951376</v>
      </c>
    </row>
    <row r="28" spans="1:7" hidden="1" x14ac:dyDescent="0.35">
      <c r="A28" s="248"/>
      <c r="B28" s="249"/>
      <c r="C28" s="249"/>
      <c r="D28" s="249"/>
      <c r="E28" s="249">
        <v>30.975551812474286</v>
      </c>
      <c r="F28" s="249">
        <v>39.338923484590836</v>
      </c>
      <c r="G28" s="250">
        <v>47.702300000000001</v>
      </c>
    </row>
    <row r="29" spans="1:7" hidden="1" x14ac:dyDescent="0.35">
      <c r="A29" s="251" t="s">
        <v>15</v>
      </c>
      <c r="C29" s="233">
        <v>214</v>
      </c>
      <c r="E29" s="246">
        <v>64429.147769946518</v>
      </c>
      <c r="F29" s="246">
        <v>81824.96084794894</v>
      </c>
      <c r="G29" s="247">
        <v>99220.773925951376</v>
      </c>
    </row>
    <row r="30" spans="1:7" hidden="1" x14ac:dyDescent="0.35">
      <c r="A30" s="248"/>
      <c r="B30" s="249"/>
      <c r="C30" s="249"/>
      <c r="D30" s="249"/>
      <c r="E30" s="249">
        <v>30.975551812474286</v>
      </c>
      <c r="F30" s="249">
        <v>39.338923484590836</v>
      </c>
      <c r="G30" s="250">
        <v>47.702300000000001</v>
      </c>
    </row>
    <row r="31" spans="1:7" hidden="1" x14ac:dyDescent="0.35">
      <c r="A31" s="252" t="s">
        <v>171</v>
      </c>
      <c r="B31" s="253"/>
      <c r="C31" s="254">
        <v>214</v>
      </c>
      <c r="D31" s="253"/>
      <c r="E31" s="246">
        <v>64429.147769946518</v>
      </c>
      <c r="F31" s="246">
        <v>81824.96084794894</v>
      </c>
      <c r="G31" s="247">
        <v>99220.773925951376</v>
      </c>
    </row>
    <row r="32" spans="1:7" hidden="1" x14ac:dyDescent="0.35">
      <c r="A32" s="248"/>
      <c r="B32" s="249"/>
      <c r="C32" s="249"/>
      <c r="D32" s="249"/>
      <c r="E32" s="249">
        <v>30.975551812474286</v>
      </c>
      <c r="F32" s="249">
        <v>39.338923484590836</v>
      </c>
      <c r="G32" s="250">
        <v>47.702300000000001</v>
      </c>
    </row>
    <row r="33" spans="1:7" hidden="1" x14ac:dyDescent="0.35">
      <c r="A33" s="251" t="s">
        <v>16</v>
      </c>
      <c r="C33" s="233">
        <v>214</v>
      </c>
      <c r="E33" s="246">
        <v>64429.147769946518</v>
      </c>
      <c r="F33" s="246">
        <v>81824.96084794894</v>
      </c>
      <c r="G33" s="247">
        <v>99220.773925951376</v>
      </c>
    </row>
    <row r="34" spans="1:7" hidden="1" x14ac:dyDescent="0.35">
      <c r="A34" s="248"/>
      <c r="B34" s="249"/>
      <c r="C34" s="249"/>
      <c r="D34" s="249"/>
      <c r="E34" s="249">
        <v>30.975551812474286</v>
      </c>
      <c r="F34" s="249">
        <v>39.338923484590836</v>
      </c>
      <c r="G34" s="250">
        <v>47.702300000000001</v>
      </c>
    </row>
    <row r="35" spans="1:7" hidden="1" x14ac:dyDescent="0.35">
      <c r="A35" s="251" t="s">
        <v>38</v>
      </c>
      <c r="C35" s="233">
        <v>214</v>
      </c>
      <c r="E35" s="246">
        <v>64429.147769946518</v>
      </c>
      <c r="F35" s="246">
        <v>81824.96084794894</v>
      </c>
      <c r="G35" s="247">
        <v>99220.773925951376</v>
      </c>
    </row>
    <row r="36" spans="1:7" hidden="1" x14ac:dyDescent="0.35">
      <c r="A36" s="248"/>
      <c r="B36" s="249"/>
      <c r="C36" s="249"/>
      <c r="D36" s="249"/>
      <c r="E36" s="249">
        <v>30.975551812474286</v>
      </c>
      <c r="F36" s="249">
        <v>39.338923484590836</v>
      </c>
      <c r="G36" s="250">
        <v>47.702300000000001</v>
      </c>
    </row>
    <row r="37" spans="1:7" hidden="1" x14ac:dyDescent="0.35">
      <c r="A37" s="252" t="s">
        <v>164</v>
      </c>
      <c r="B37" s="253"/>
      <c r="C37" s="233">
        <v>214</v>
      </c>
      <c r="D37" s="253"/>
      <c r="E37" s="246">
        <v>64429.147769946518</v>
      </c>
      <c r="F37" s="246">
        <v>81824.96084794894</v>
      </c>
      <c r="G37" s="247">
        <v>99220.773925951376</v>
      </c>
    </row>
    <row r="38" spans="1:7" ht="12.6" hidden="1" customHeight="1" x14ac:dyDescent="0.35">
      <c r="A38" s="248"/>
      <c r="B38" s="249"/>
      <c r="C38" s="249"/>
      <c r="D38" s="249"/>
      <c r="E38" s="249">
        <v>30.975551812474286</v>
      </c>
      <c r="F38" s="249">
        <v>39.338923484590836</v>
      </c>
      <c r="G38" s="250">
        <v>47.702300000000001</v>
      </c>
    </row>
    <row r="39" spans="1:7" hidden="1" x14ac:dyDescent="0.35">
      <c r="A39" s="251" t="s">
        <v>17</v>
      </c>
      <c r="C39" s="233">
        <v>213</v>
      </c>
      <c r="E39" s="246">
        <v>60411.982032321874</v>
      </c>
      <c r="F39" s="246">
        <v>76723.347055067352</v>
      </c>
      <c r="G39" s="247">
        <v>93034.712077812845</v>
      </c>
    </row>
    <row r="40" spans="1:7" hidden="1" x14ac:dyDescent="0.35">
      <c r="A40" s="248"/>
      <c r="B40" s="249"/>
      <c r="C40" s="249"/>
      <c r="D40" s="249"/>
      <c r="E40" s="249">
        <v>29.044222130923977</v>
      </c>
      <c r="F40" s="249">
        <v>36.88622454570546</v>
      </c>
      <c r="G40" s="250">
        <v>44.728200000000001</v>
      </c>
    </row>
    <row r="41" spans="1:7" hidden="1" x14ac:dyDescent="0.35">
      <c r="A41" s="251" t="s">
        <v>50</v>
      </c>
      <c r="C41" s="233">
        <v>213</v>
      </c>
      <c r="E41" s="246">
        <v>60411.982032321874</v>
      </c>
      <c r="F41" s="246">
        <v>76723.347055067352</v>
      </c>
      <c r="G41" s="247">
        <v>93034.712077812845</v>
      </c>
    </row>
    <row r="42" spans="1:7" hidden="1" x14ac:dyDescent="0.35">
      <c r="A42" s="248"/>
      <c r="B42" s="249"/>
      <c r="C42" s="249"/>
      <c r="D42" s="249"/>
      <c r="E42" s="249">
        <v>29.044222130923977</v>
      </c>
      <c r="F42" s="249">
        <v>36.88622454570546</v>
      </c>
      <c r="G42" s="250">
        <v>44.728200000000001</v>
      </c>
    </row>
    <row r="43" spans="1:7" hidden="1" x14ac:dyDescent="0.35">
      <c r="A43" s="252" t="s">
        <v>192</v>
      </c>
      <c r="B43" s="253"/>
      <c r="C43" s="254">
        <v>213</v>
      </c>
      <c r="D43" s="253"/>
      <c r="E43" s="246">
        <v>60411.982032321874</v>
      </c>
      <c r="F43" s="246">
        <v>76723.347055067352</v>
      </c>
      <c r="G43" s="247">
        <v>93034.712077812845</v>
      </c>
    </row>
    <row r="44" spans="1:7" hidden="1" x14ac:dyDescent="0.35">
      <c r="A44" s="248"/>
      <c r="B44" s="249"/>
      <c r="C44" s="249"/>
      <c r="D44" s="249"/>
      <c r="E44" s="249">
        <v>29.044222130923977</v>
      </c>
      <c r="F44" s="249">
        <v>36.88622454570546</v>
      </c>
      <c r="G44" s="250">
        <v>44.728200000000001</v>
      </c>
    </row>
    <row r="45" spans="1:7" hidden="1" x14ac:dyDescent="0.35">
      <c r="A45" s="251" t="s">
        <v>181</v>
      </c>
      <c r="C45" s="233">
        <v>212</v>
      </c>
      <c r="E45" s="246">
        <v>55076.324435099654</v>
      </c>
      <c r="F45" s="246">
        <v>69946.899564071908</v>
      </c>
      <c r="G45" s="247">
        <v>84817.474693044176</v>
      </c>
    </row>
    <row r="46" spans="1:7" hidden="1" x14ac:dyDescent="0.35">
      <c r="A46" s="248"/>
      <c r="B46" s="249"/>
      <c r="C46" s="249"/>
      <c r="D46" s="249"/>
      <c r="E46" s="249">
        <v>26.479002132259449</v>
      </c>
      <c r="F46" s="249">
        <v>33.628317098111495</v>
      </c>
      <c r="G46" s="250">
        <v>40.7776</v>
      </c>
    </row>
    <row r="47" spans="1:7" hidden="1" x14ac:dyDescent="0.35">
      <c r="A47" s="251" t="s">
        <v>18</v>
      </c>
      <c r="C47" s="233">
        <v>212</v>
      </c>
      <c r="E47" s="246">
        <v>55076.324435099654</v>
      </c>
      <c r="F47" s="246">
        <v>69946.899564071908</v>
      </c>
      <c r="G47" s="247">
        <v>84817.474693044176</v>
      </c>
    </row>
    <row r="48" spans="1:7" hidden="1" x14ac:dyDescent="0.35">
      <c r="A48" s="248"/>
      <c r="B48" s="249"/>
      <c r="C48" s="249"/>
      <c r="D48" s="249"/>
      <c r="E48" s="249">
        <v>26.479002132259449</v>
      </c>
      <c r="F48" s="249">
        <v>33.628317098111495</v>
      </c>
      <c r="G48" s="250">
        <v>40.7776</v>
      </c>
    </row>
    <row r="49" spans="1:7" hidden="1" x14ac:dyDescent="0.35">
      <c r="A49" s="244" t="s">
        <v>47</v>
      </c>
      <c r="B49" s="245"/>
      <c r="C49" s="245">
        <v>212</v>
      </c>
      <c r="D49" s="245"/>
      <c r="E49" s="246">
        <v>55076.324435099654</v>
      </c>
      <c r="F49" s="246">
        <v>69946.899564071908</v>
      </c>
      <c r="G49" s="247">
        <v>84817.474693044176</v>
      </c>
    </row>
    <row r="50" spans="1:7" hidden="1" x14ac:dyDescent="0.35">
      <c r="A50" s="248"/>
      <c r="B50" s="249"/>
      <c r="C50" s="249"/>
      <c r="D50" s="249"/>
      <c r="E50" s="249">
        <v>26.479002132259449</v>
      </c>
      <c r="F50" s="249">
        <v>33.628317098111495</v>
      </c>
      <c r="G50" s="250">
        <v>40.7776</v>
      </c>
    </row>
    <row r="51" spans="1:7" hidden="1" x14ac:dyDescent="0.35">
      <c r="A51" s="251" t="s">
        <v>20</v>
      </c>
      <c r="C51" s="233">
        <v>212</v>
      </c>
      <c r="E51" s="246">
        <v>55076.324435099654</v>
      </c>
      <c r="F51" s="246">
        <v>69946.899564071908</v>
      </c>
      <c r="G51" s="247">
        <v>84817.474693044176</v>
      </c>
    </row>
    <row r="52" spans="1:7" hidden="1" x14ac:dyDescent="0.35">
      <c r="A52" s="248"/>
      <c r="B52" s="249"/>
      <c r="C52" s="249"/>
      <c r="D52" s="249"/>
      <c r="E52" s="249">
        <v>26.479002132259449</v>
      </c>
      <c r="F52" s="249">
        <v>33.628317098111495</v>
      </c>
      <c r="G52" s="250">
        <v>40.7776</v>
      </c>
    </row>
    <row r="53" spans="1:7" hidden="1" x14ac:dyDescent="0.35">
      <c r="A53" s="251" t="s">
        <v>51</v>
      </c>
      <c r="C53" s="233">
        <v>212</v>
      </c>
      <c r="E53" s="246">
        <v>55076.324435099654</v>
      </c>
      <c r="F53" s="246">
        <v>69946.899564071908</v>
      </c>
      <c r="G53" s="247">
        <v>84817.474693044176</v>
      </c>
    </row>
    <row r="54" spans="1:7" hidden="1" x14ac:dyDescent="0.35">
      <c r="A54" s="251"/>
      <c r="E54" s="249">
        <v>26.479002132259449</v>
      </c>
      <c r="F54" s="249">
        <v>33.628317098111495</v>
      </c>
      <c r="G54" s="250">
        <v>40.7776</v>
      </c>
    </row>
    <row r="55" spans="1:7" hidden="1" x14ac:dyDescent="0.35">
      <c r="A55" s="244" t="s">
        <v>56</v>
      </c>
      <c r="B55" s="245"/>
      <c r="C55" s="245">
        <v>212</v>
      </c>
      <c r="D55" s="245"/>
      <c r="E55" s="246">
        <v>55076.324435099654</v>
      </c>
      <c r="F55" s="246">
        <v>69946.899564071908</v>
      </c>
      <c r="G55" s="247">
        <v>84817.474693044176</v>
      </c>
    </row>
    <row r="56" spans="1:7" hidden="1" x14ac:dyDescent="0.35">
      <c r="A56" s="248"/>
      <c r="B56" s="249"/>
      <c r="C56" s="249"/>
      <c r="D56" s="249"/>
      <c r="E56" s="249">
        <v>26.479002132259449</v>
      </c>
      <c r="F56" s="249">
        <v>33.628317098111495</v>
      </c>
      <c r="G56" s="250">
        <v>40.7776</v>
      </c>
    </row>
    <row r="57" spans="1:7" hidden="1" x14ac:dyDescent="0.35">
      <c r="A57" s="251" t="s">
        <v>37</v>
      </c>
      <c r="C57" s="233">
        <v>211</v>
      </c>
      <c r="E57" s="246">
        <v>50622.457309953861</v>
      </c>
      <c r="F57" s="246">
        <v>64290.615483446629</v>
      </c>
      <c r="G57" s="247">
        <v>77958.773656939418</v>
      </c>
    </row>
    <row r="58" spans="1:7" hidden="1" x14ac:dyDescent="0.35">
      <c r="A58" s="248"/>
      <c r="B58" s="249"/>
      <c r="C58" s="249"/>
      <c r="D58" s="249"/>
      <c r="E58" s="249">
        <v>24.337719860554742</v>
      </c>
      <c r="F58" s="249">
        <v>30.908949751657033</v>
      </c>
      <c r="G58" s="250">
        <v>37.480200000000004</v>
      </c>
    </row>
    <row r="59" spans="1:7" hidden="1" x14ac:dyDescent="0.35">
      <c r="A59" s="255" t="s">
        <v>21</v>
      </c>
      <c r="B59" s="256"/>
      <c r="C59" s="257">
        <v>211</v>
      </c>
      <c r="D59" s="256"/>
      <c r="E59" s="246">
        <v>50622.457309953861</v>
      </c>
      <c r="F59" s="246">
        <v>64290.615483446629</v>
      </c>
      <c r="G59" s="247">
        <v>77958.773656939418</v>
      </c>
    </row>
    <row r="60" spans="1:7" hidden="1" x14ac:dyDescent="0.35">
      <c r="A60" s="248"/>
      <c r="B60" s="249"/>
      <c r="C60" s="258"/>
      <c r="D60" s="249"/>
      <c r="E60" s="249">
        <v>24.337719860554742</v>
      </c>
      <c r="F60" s="249">
        <v>30.908949751657033</v>
      </c>
      <c r="G60" s="250">
        <v>37.480200000000004</v>
      </c>
    </row>
    <row r="61" spans="1:7" hidden="1" x14ac:dyDescent="0.35">
      <c r="A61" s="255" t="s">
        <v>57</v>
      </c>
      <c r="B61" s="256"/>
      <c r="C61" s="257">
        <v>211</v>
      </c>
      <c r="D61" s="256"/>
      <c r="E61" s="246">
        <v>50622.457309953861</v>
      </c>
      <c r="F61" s="246">
        <v>64290.615483446629</v>
      </c>
      <c r="G61" s="247">
        <v>77958.773656939418</v>
      </c>
    </row>
    <row r="62" spans="1:7" hidden="1" x14ac:dyDescent="0.35">
      <c r="A62" s="248"/>
      <c r="B62" s="249"/>
      <c r="C62" s="258"/>
      <c r="D62" s="249"/>
      <c r="E62" s="249">
        <v>24.337719860554742</v>
      </c>
      <c r="F62" s="249">
        <v>30.908949751657033</v>
      </c>
      <c r="G62" s="250">
        <v>37.480179642759339</v>
      </c>
    </row>
    <row r="63" spans="1:7" hidden="1" x14ac:dyDescent="0.35">
      <c r="A63" s="251" t="s">
        <v>53</v>
      </c>
      <c r="C63" s="233">
        <v>211</v>
      </c>
      <c r="E63" s="246">
        <v>50622.457309953861</v>
      </c>
      <c r="F63" s="246">
        <v>64290.615483446629</v>
      </c>
      <c r="G63" s="247">
        <v>77958.773656939418</v>
      </c>
    </row>
    <row r="64" spans="1:7" hidden="1" x14ac:dyDescent="0.35">
      <c r="A64" s="259"/>
      <c r="B64" s="260"/>
      <c r="C64" s="260"/>
      <c r="D64" s="260"/>
      <c r="E64" s="260">
        <v>24.337719860554742</v>
      </c>
      <c r="F64" s="260">
        <v>30.908949751657033</v>
      </c>
      <c r="G64" s="261">
        <v>37.480179642759339</v>
      </c>
    </row>
    <row r="65" spans="1:7" hidden="1" x14ac:dyDescent="0.35">
      <c r="A65" s="262"/>
      <c r="B65" s="253"/>
      <c r="C65" s="253"/>
      <c r="D65" s="253"/>
      <c r="E65" s="253"/>
      <c r="F65" s="253"/>
      <c r="G65" s="253"/>
    </row>
    <row r="66" spans="1:7" hidden="1" x14ac:dyDescent="0.35">
      <c r="A66" s="229" t="s">
        <v>61</v>
      </c>
      <c r="B66" s="230"/>
      <c r="C66" s="230"/>
      <c r="D66" s="230"/>
      <c r="E66" s="231"/>
      <c r="F66" s="231"/>
      <c r="G66" s="232" t="s">
        <v>180</v>
      </c>
    </row>
    <row r="67" spans="1:7" hidden="1" x14ac:dyDescent="0.35">
      <c r="A67" s="234"/>
      <c r="B67" s="235"/>
      <c r="C67" s="236" t="s">
        <v>0</v>
      </c>
      <c r="D67" s="235"/>
      <c r="E67" s="237"/>
      <c r="F67" s="237"/>
      <c r="G67" s="237"/>
    </row>
    <row r="68" spans="1:7" hidden="1" x14ac:dyDescent="0.35">
      <c r="A68" s="238" t="s">
        <v>1</v>
      </c>
      <c r="B68" s="239"/>
      <c r="C68" s="239" t="s">
        <v>2</v>
      </c>
      <c r="D68" s="239"/>
      <c r="E68" s="240" t="s">
        <v>3</v>
      </c>
      <c r="F68" s="240" t="s">
        <v>4</v>
      </c>
      <c r="G68" s="240" t="s">
        <v>5</v>
      </c>
    </row>
    <row r="69" spans="1:7" hidden="1" x14ac:dyDescent="0.35">
      <c r="A69" s="263" t="s">
        <v>23</v>
      </c>
      <c r="B69" s="264"/>
      <c r="C69" s="264"/>
      <c r="D69" s="264"/>
      <c r="E69" s="265"/>
      <c r="F69" s="265"/>
      <c r="G69" s="266"/>
    </row>
    <row r="70" spans="1:7" hidden="1" x14ac:dyDescent="0.35">
      <c r="A70" s="251" t="s">
        <v>48</v>
      </c>
      <c r="C70" s="233">
        <v>119</v>
      </c>
      <c r="E70" s="246">
        <v>58138.645565188956</v>
      </c>
      <c r="F70" s="246">
        <v>69766.428792401159</v>
      </c>
      <c r="G70" s="247">
        <v>81394.482590485422</v>
      </c>
    </row>
    <row r="71" spans="1:7" hidden="1" x14ac:dyDescent="0.35">
      <c r="A71" s="248"/>
      <c r="B71" s="249"/>
      <c r="C71" s="249"/>
      <c r="D71" s="249"/>
      <c r="E71" s="249">
        <v>27.951271906340843</v>
      </c>
      <c r="F71" s="249">
        <v>33.541552304039016</v>
      </c>
      <c r="G71" s="250">
        <v>39.131999999999998</v>
      </c>
    </row>
    <row r="72" spans="1:7" hidden="1" x14ac:dyDescent="0.35">
      <c r="A72" s="251" t="s">
        <v>172</v>
      </c>
      <c r="B72" s="253"/>
      <c r="C72" s="254">
        <v>119</v>
      </c>
      <c r="D72" s="253"/>
      <c r="E72" s="246">
        <v>58138.645565188956</v>
      </c>
      <c r="F72" s="246">
        <v>69766.428792401159</v>
      </c>
      <c r="G72" s="247">
        <v>81394.482590485422</v>
      </c>
    </row>
    <row r="73" spans="1:7" hidden="1" x14ac:dyDescent="0.35">
      <c r="A73" s="248"/>
      <c r="B73" s="249"/>
      <c r="C73" s="249"/>
      <c r="D73" s="249"/>
      <c r="E73" s="249">
        <v>27.951271906340843</v>
      </c>
      <c r="F73" s="249">
        <v>33.541552304039016</v>
      </c>
      <c r="G73" s="250">
        <v>39.131999999999998</v>
      </c>
    </row>
    <row r="74" spans="1:7" hidden="1" x14ac:dyDescent="0.35">
      <c r="A74" s="251" t="s">
        <v>36</v>
      </c>
      <c r="C74" s="233">
        <v>118</v>
      </c>
      <c r="E74" s="246">
        <v>56085.553787921097</v>
      </c>
      <c r="F74" s="246">
        <v>67302.881002202965</v>
      </c>
      <c r="G74" s="247">
        <v>78520.20821648484</v>
      </c>
    </row>
    <row r="75" spans="1:7" hidden="1" x14ac:dyDescent="0.35">
      <c r="A75" s="248"/>
      <c r="B75" s="249"/>
      <c r="C75" s="249"/>
      <c r="D75" s="249"/>
      <c r="E75" s="249">
        <v>26.964208551885143</v>
      </c>
      <c r="F75" s="249">
        <v>32.357154327982194</v>
      </c>
      <c r="G75" s="250">
        <v>37.750100000000003</v>
      </c>
    </row>
    <row r="76" spans="1:7" hidden="1" x14ac:dyDescent="0.35">
      <c r="A76" s="251" t="s">
        <v>25</v>
      </c>
      <c r="C76" s="233">
        <v>117</v>
      </c>
      <c r="E76" s="246">
        <v>51463.662151219782</v>
      </c>
      <c r="F76" s="246">
        <v>61756.178124766091</v>
      </c>
      <c r="G76" s="247">
        <v>72048.964669184483</v>
      </c>
    </row>
    <row r="77" spans="1:7" hidden="1" x14ac:dyDescent="0.35">
      <c r="A77" s="248"/>
      <c r="B77" s="249"/>
      <c r="C77" s="249"/>
      <c r="D77" s="249"/>
      <c r="E77" s="249">
        <v>24.742145265009512</v>
      </c>
      <c r="F77" s="249">
        <v>29.690470252291391</v>
      </c>
      <c r="G77" s="250">
        <v>34.6389</v>
      </c>
    </row>
    <row r="78" spans="1:7" hidden="1" x14ac:dyDescent="0.35">
      <c r="A78" s="251" t="s">
        <v>26</v>
      </c>
      <c r="C78" s="233">
        <v>116</v>
      </c>
      <c r="E78" s="246">
        <v>46840.147089286053</v>
      </c>
      <c r="F78" s="246">
        <v>56208.122392968849</v>
      </c>
      <c r="G78" s="247">
        <v>65576.097696651646</v>
      </c>
    </row>
    <row r="79" spans="1:7" hidden="1" x14ac:dyDescent="0.35">
      <c r="A79" s="248"/>
      <c r="B79" s="249"/>
      <c r="C79" s="249"/>
      <c r="D79" s="249"/>
      <c r="E79" s="249">
        <v>22.519301485233679</v>
      </c>
      <c r="F79" s="249">
        <v>27.023135765850409</v>
      </c>
      <c r="G79" s="250">
        <v>31.527000000000001</v>
      </c>
    </row>
    <row r="80" spans="1:7" hidden="1" x14ac:dyDescent="0.35">
      <c r="A80" s="251" t="s">
        <v>27</v>
      </c>
      <c r="C80" s="233">
        <v>115</v>
      </c>
      <c r="E80" s="246">
        <v>45212.663293784448</v>
      </c>
      <c r="F80" s="246">
        <v>54255.412409239005</v>
      </c>
      <c r="G80" s="247">
        <v>63297.620382949404</v>
      </c>
    </row>
    <row r="81" spans="1:7" hidden="1" x14ac:dyDescent="0.35">
      <c r="A81" s="248"/>
      <c r="B81" s="249"/>
      <c r="C81" s="249"/>
      <c r="D81" s="249"/>
      <c r="E81" s="249">
        <v>21.736857352780984</v>
      </c>
      <c r="F81" s="249">
        <v>26.084332889057215</v>
      </c>
      <c r="G81" s="250">
        <v>30.4315</v>
      </c>
    </row>
    <row r="82" spans="1:7" hidden="1" x14ac:dyDescent="0.35">
      <c r="A82" s="251" t="s">
        <v>60</v>
      </c>
      <c r="C82" s="233">
        <v>115</v>
      </c>
      <c r="E82" s="246">
        <v>45212.663293784448</v>
      </c>
      <c r="F82" s="246">
        <v>54255.412409239005</v>
      </c>
      <c r="G82" s="247">
        <v>63297.620382949404</v>
      </c>
    </row>
    <row r="83" spans="1:7" hidden="1" x14ac:dyDescent="0.35">
      <c r="A83" s="248"/>
      <c r="B83" s="249"/>
      <c r="C83" s="249"/>
      <c r="D83" s="249"/>
      <c r="E83" s="249">
        <v>21.736857352780984</v>
      </c>
      <c r="F83" s="249">
        <v>26.084332889057215</v>
      </c>
      <c r="G83" s="250">
        <v>30.4315</v>
      </c>
    </row>
    <row r="84" spans="1:7" hidden="1" x14ac:dyDescent="0.35">
      <c r="A84" s="251" t="s">
        <v>42</v>
      </c>
      <c r="C84" s="233">
        <v>114</v>
      </c>
      <c r="E84" s="246">
        <v>43584.638356538708</v>
      </c>
      <c r="F84" s="246">
        <v>52301.89071289292</v>
      </c>
      <c r="G84" s="247">
        <v>61018.601927503012</v>
      </c>
    </row>
    <row r="85" spans="1:7" hidden="1" x14ac:dyDescent="0.35">
      <c r="A85" s="248"/>
      <c r="B85" s="249"/>
      <c r="C85" s="249"/>
      <c r="D85" s="249"/>
      <c r="E85" s="249">
        <v>20.954153056028225</v>
      </c>
      <c r="F85" s="249">
        <v>25.145139765813905</v>
      </c>
      <c r="G85" s="250">
        <v>29.335899999999999</v>
      </c>
    </row>
    <row r="86" spans="1:7" hidden="1" x14ac:dyDescent="0.35">
      <c r="A86" s="251" t="s">
        <v>28</v>
      </c>
      <c r="C86" s="233">
        <v>114</v>
      </c>
      <c r="E86" s="246">
        <v>43584.638356538708</v>
      </c>
      <c r="F86" s="246">
        <v>52301.89071289292</v>
      </c>
      <c r="G86" s="247">
        <v>61018.601927503012</v>
      </c>
    </row>
    <row r="87" spans="1:7" hidden="1" x14ac:dyDescent="0.35">
      <c r="A87" s="248"/>
      <c r="B87" s="249"/>
      <c r="C87" s="249"/>
      <c r="D87" s="249"/>
      <c r="E87" s="249">
        <v>20.954153056028225</v>
      </c>
      <c r="F87" s="249">
        <v>25.145139765813905</v>
      </c>
      <c r="G87" s="250">
        <v>29.335899999999999</v>
      </c>
    </row>
    <row r="88" spans="1:7" hidden="1" x14ac:dyDescent="0.35">
      <c r="A88" s="251" t="s">
        <v>29</v>
      </c>
      <c r="C88" s="233">
        <v>114</v>
      </c>
      <c r="E88" s="246">
        <v>43584.638356538708</v>
      </c>
      <c r="F88" s="246">
        <v>52301.89071289292</v>
      </c>
      <c r="G88" s="247">
        <v>61018.601927503012</v>
      </c>
    </row>
    <row r="89" spans="1:7" hidden="1" x14ac:dyDescent="0.35">
      <c r="A89" s="248"/>
      <c r="B89" s="249"/>
      <c r="C89" s="249"/>
      <c r="D89" s="249"/>
      <c r="E89" s="249">
        <v>20.954153056028225</v>
      </c>
      <c r="F89" s="249">
        <v>25.145139765813905</v>
      </c>
      <c r="G89" s="250">
        <v>29.335899999999999</v>
      </c>
    </row>
    <row r="90" spans="1:7" hidden="1" x14ac:dyDescent="0.35">
      <c r="A90" s="251" t="s">
        <v>35</v>
      </c>
      <c r="C90" s="233">
        <v>114</v>
      </c>
      <c r="E90" s="246">
        <v>43584.638356538708</v>
      </c>
      <c r="F90" s="246">
        <v>52301.89071289292</v>
      </c>
      <c r="G90" s="247">
        <v>61018.601927503012</v>
      </c>
    </row>
    <row r="91" spans="1:7" hidden="1" x14ac:dyDescent="0.35">
      <c r="A91" s="248"/>
      <c r="B91" s="249"/>
      <c r="C91" s="249"/>
      <c r="D91" s="249"/>
      <c r="E91" s="249">
        <v>20.954153056028225</v>
      </c>
      <c r="F91" s="249">
        <v>25.145139765813905</v>
      </c>
      <c r="G91" s="250">
        <v>29.335899999999999</v>
      </c>
    </row>
    <row r="92" spans="1:7" hidden="1" x14ac:dyDescent="0.35">
      <c r="A92" s="251" t="s">
        <v>31</v>
      </c>
      <c r="C92" s="233">
        <v>112</v>
      </c>
      <c r="E92" s="246">
        <v>36557.37166713427</v>
      </c>
      <c r="F92" s="246">
        <v>43869.278913956434</v>
      </c>
      <c r="G92" s="247">
        <v>51180.645019034469</v>
      </c>
    </row>
    <row r="93" spans="1:7" hidden="1" x14ac:dyDescent="0.35">
      <c r="A93" s="248"/>
      <c r="B93" s="249"/>
      <c r="C93" s="249"/>
      <c r="D93" s="249"/>
      <c r="E93" s="249">
        <v>17.575659455353016</v>
      </c>
      <c r="F93" s="249">
        <v>21.090999477863669</v>
      </c>
      <c r="G93" s="250">
        <v>24.606100000000001</v>
      </c>
    </row>
    <row r="94" spans="1:7" hidden="1" x14ac:dyDescent="0.35">
      <c r="A94" s="251" t="s">
        <v>41</v>
      </c>
      <c r="C94" s="233">
        <v>112</v>
      </c>
      <c r="E94" s="246">
        <v>36557.37166713427</v>
      </c>
      <c r="F94" s="246">
        <v>43869.278913956434</v>
      </c>
      <c r="G94" s="247">
        <v>51180.645019034469</v>
      </c>
    </row>
    <row r="95" spans="1:7" hidden="1" x14ac:dyDescent="0.35">
      <c r="A95" s="248"/>
      <c r="B95" s="249"/>
      <c r="C95" s="249"/>
      <c r="D95" s="249"/>
      <c r="E95" s="249">
        <v>17.575659455353016</v>
      </c>
      <c r="F95" s="249">
        <v>21.090999477863669</v>
      </c>
      <c r="G95" s="250">
        <v>24.606100000000001</v>
      </c>
    </row>
    <row r="96" spans="1:7" hidden="1" x14ac:dyDescent="0.35">
      <c r="A96" s="251" t="s">
        <v>40</v>
      </c>
      <c r="C96" s="233">
        <v>112</v>
      </c>
      <c r="E96" s="246">
        <v>36557.37166713427</v>
      </c>
      <c r="F96" s="246">
        <v>43869.278913956434</v>
      </c>
      <c r="G96" s="247">
        <v>51180.645019034469</v>
      </c>
    </row>
    <row r="97" spans="1:7" hidden="1" x14ac:dyDescent="0.35">
      <c r="A97" s="248"/>
      <c r="B97" s="249"/>
      <c r="C97" s="249"/>
      <c r="D97" s="249"/>
      <c r="E97" s="249">
        <v>17.575659455353016</v>
      </c>
      <c r="F97" s="249">
        <v>21.090999477863669</v>
      </c>
      <c r="G97" s="250">
        <v>24.606100000000001</v>
      </c>
    </row>
    <row r="98" spans="1:7" hidden="1" x14ac:dyDescent="0.35">
      <c r="A98" s="244" t="s">
        <v>30</v>
      </c>
      <c r="B98" s="245"/>
      <c r="C98" s="245">
        <v>111</v>
      </c>
      <c r="D98" s="245"/>
      <c r="E98" s="246">
        <v>31096.169185271541</v>
      </c>
      <c r="F98" s="246">
        <v>37315.781821546741</v>
      </c>
      <c r="G98" s="247">
        <v>43534.85331607781</v>
      </c>
    </row>
    <row r="99" spans="1:7" hidden="1" x14ac:dyDescent="0.35">
      <c r="A99" s="248"/>
      <c r="B99" s="249"/>
      <c r="C99" s="249"/>
      <c r="D99" s="249"/>
      <c r="E99" s="249">
        <v>14.950081339072856</v>
      </c>
      <c r="F99" s="249">
        <v>17.940279721897472</v>
      </c>
      <c r="G99" s="250">
        <v>20.930199999999999</v>
      </c>
    </row>
    <row r="100" spans="1:7" hidden="1" x14ac:dyDescent="0.35">
      <c r="A100" s="251" t="s">
        <v>39</v>
      </c>
      <c r="C100" s="233">
        <v>110</v>
      </c>
      <c r="E100" s="242">
        <v>26847.394781154875</v>
      </c>
      <c r="F100" s="242">
        <v>32217.414879129992</v>
      </c>
      <c r="G100" s="243">
        <v>37586.62326448891</v>
      </c>
    </row>
    <row r="101" spans="1:7" hidden="1" x14ac:dyDescent="0.35">
      <c r="A101" s="259"/>
      <c r="B101" s="260"/>
      <c r="C101" s="260"/>
      <c r="D101" s="260"/>
      <c r="E101" s="260">
        <v>12.90740133709369</v>
      </c>
      <c r="F101" s="260">
        <v>15.489141768812496</v>
      </c>
      <c r="G101" s="261">
        <v>18.070499999999999</v>
      </c>
    </row>
    <row r="102" spans="1:7" ht="26.25" hidden="1" customHeight="1" x14ac:dyDescent="0.35">
      <c r="A102" s="229" t="s">
        <v>61</v>
      </c>
      <c r="B102" s="230"/>
      <c r="C102" s="230"/>
      <c r="D102" s="230"/>
      <c r="E102" s="231"/>
      <c r="F102" s="231"/>
      <c r="G102" s="232" t="s">
        <v>189</v>
      </c>
    </row>
    <row r="103" spans="1:7" hidden="1" x14ac:dyDescent="0.35">
      <c r="A103" s="234"/>
      <c r="B103" s="235"/>
      <c r="C103" s="236" t="s">
        <v>0</v>
      </c>
      <c r="D103" s="235"/>
      <c r="E103" s="237"/>
      <c r="F103" s="237"/>
      <c r="G103" s="237"/>
    </row>
    <row r="104" spans="1:7" hidden="1" x14ac:dyDescent="0.35">
      <c r="A104" s="238" t="s">
        <v>1</v>
      </c>
      <c r="B104" s="239"/>
      <c r="C104" s="239" t="s">
        <v>2</v>
      </c>
      <c r="D104" s="239"/>
      <c r="E104" s="240" t="s">
        <v>3</v>
      </c>
      <c r="F104" s="240" t="s">
        <v>4</v>
      </c>
      <c r="G104" s="240" t="s">
        <v>5</v>
      </c>
    </row>
    <row r="105" spans="1:7" hidden="1" x14ac:dyDescent="0.35">
      <c r="A105" s="241" t="s">
        <v>44</v>
      </c>
      <c r="G105" s="243"/>
    </row>
    <row r="106" spans="1:7" hidden="1" x14ac:dyDescent="0.35">
      <c r="A106" s="244" t="s">
        <v>6</v>
      </c>
      <c r="B106" s="245"/>
      <c r="C106" s="245">
        <v>218</v>
      </c>
      <c r="D106" s="245"/>
      <c r="E106" s="246">
        <f>ROUND(E107*2080,0)</f>
        <v>85027</v>
      </c>
      <c r="F106" s="246">
        <f>ROUND(F107*2080,0)</f>
        <v>110603</v>
      </c>
      <c r="G106" s="247">
        <f>ROUND(G107*2080,0)</f>
        <v>136179</v>
      </c>
    </row>
    <row r="107" spans="1:7" hidden="1" x14ac:dyDescent="0.35">
      <c r="A107" s="248"/>
      <c r="B107" s="249"/>
      <c r="C107" s="249"/>
      <c r="D107" s="249"/>
      <c r="E107" s="249">
        <f>ROUND(E6*1.019,4)</f>
        <v>40.878399999999999</v>
      </c>
      <c r="F107" s="249">
        <f>(G107-E107)/2+E107</f>
        <v>53.174599999999998</v>
      </c>
      <c r="G107" s="250">
        <f>ROUND(G6*1.019*1.04,4)</f>
        <v>65.470799999999997</v>
      </c>
    </row>
    <row r="108" spans="1:7" hidden="1" x14ac:dyDescent="0.35">
      <c r="A108" s="251" t="s">
        <v>162</v>
      </c>
      <c r="C108" s="233">
        <v>218</v>
      </c>
      <c r="E108" s="246">
        <f>ROUND(E109*2080,0)</f>
        <v>85027</v>
      </c>
      <c r="F108" s="246">
        <f>ROUND(F109*2080,0)</f>
        <v>110603</v>
      </c>
      <c r="G108" s="247">
        <f>ROUND(G109*2080,0)</f>
        <v>136179</v>
      </c>
    </row>
    <row r="109" spans="1:7" hidden="1" x14ac:dyDescent="0.35">
      <c r="A109" s="248"/>
      <c r="B109" s="249"/>
      <c r="C109" s="249"/>
      <c r="D109" s="249"/>
      <c r="E109" s="249">
        <f>ROUND(E8*1.019,4)</f>
        <v>40.878399999999999</v>
      </c>
      <c r="F109" s="249">
        <f>(G109-E109)/2+E109</f>
        <v>53.174599999999998</v>
      </c>
      <c r="G109" s="250">
        <f>ROUND(G8*1.019*1.04,4)</f>
        <v>65.470799999999997</v>
      </c>
    </row>
    <row r="110" spans="1:7" hidden="1" x14ac:dyDescent="0.35">
      <c r="A110" s="251" t="s">
        <v>7</v>
      </c>
      <c r="C110" s="233">
        <v>218</v>
      </c>
      <c r="E110" s="246">
        <f>ROUND(E111*2080,0)</f>
        <v>85027</v>
      </c>
      <c r="F110" s="246">
        <f>ROUND(F111*2080,0)</f>
        <v>110603</v>
      </c>
      <c r="G110" s="247">
        <f>ROUND(G111*2080,0)</f>
        <v>136179</v>
      </c>
    </row>
    <row r="111" spans="1:7" hidden="1" x14ac:dyDescent="0.35">
      <c r="A111" s="248"/>
      <c r="B111" s="249"/>
      <c r="C111" s="249"/>
      <c r="D111" s="249"/>
      <c r="E111" s="249">
        <f>ROUND(E10*1.019,4)</f>
        <v>40.878399999999999</v>
      </c>
      <c r="F111" s="249">
        <f>(G111-E111)/2+E111</f>
        <v>53.174599999999998</v>
      </c>
      <c r="G111" s="250">
        <f>ROUND(G10*1.019*1.04,4)</f>
        <v>65.470799999999997</v>
      </c>
    </row>
    <row r="112" spans="1:7" hidden="1" x14ac:dyDescent="0.35">
      <c r="A112" s="251" t="s">
        <v>8</v>
      </c>
      <c r="C112" s="233">
        <v>218</v>
      </c>
      <c r="E112" s="246">
        <f>ROUND(E113*2080,0)</f>
        <v>85027</v>
      </c>
      <c r="F112" s="246">
        <f>ROUND(F113*2080,0)</f>
        <v>110603</v>
      </c>
      <c r="G112" s="247">
        <f>ROUND(G113*2080,0)</f>
        <v>136179</v>
      </c>
    </row>
    <row r="113" spans="1:7" hidden="1" x14ac:dyDescent="0.35">
      <c r="A113" s="248"/>
      <c r="B113" s="249"/>
      <c r="C113" s="249"/>
      <c r="D113" s="249"/>
      <c r="E113" s="249">
        <f>ROUND(E12*1.019,4)</f>
        <v>40.878399999999999</v>
      </c>
      <c r="F113" s="249">
        <f>(G113-E113)/2+E113</f>
        <v>53.174599999999998</v>
      </c>
      <c r="G113" s="250">
        <f>ROUND(G12*1.019*1.04,4)</f>
        <v>65.470799999999997</v>
      </c>
    </row>
    <row r="114" spans="1:7" hidden="1" x14ac:dyDescent="0.35">
      <c r="A114" s="251" t="s">
        <v>9</v>
      </c>
      <c r="C114" s="233">
        <v>217</v>
      </c>
      <c r="E114" s="246">
        <f>ROUND(E115*2080,0)</f>
        <v>81010</v>
      </c>
      <c r="F114" s="246">
        <f>ROUND(F115*2080,0)</f>
        <v>105378</v>
      </c>
      <c r="G114" s="247">
        <f>ROUND(G115*2080,0)</f>
        <v>129746</v>
      </c>
    </row>
    <row r="115" spans="1:7" hidden="1" x14ac:dyDescent="0.35">
      <c r="A115" s="248"/>
      <c r="B115" s="249"/>
      <c r="C115" s="249"/>
      <c r="D115" s="249"/>
      <c r="E115" s="249">
        <f>ROUND(E14*1.019,4)</f>
        <v>38.947299999999998</v>
      </c>
      <c r="F115" s="249">
        <f>(G115-E115)/2+E115</f>
        <v>50.662700000000001</v>
      </c>
      <c r="G115" s="250">
        <f>ROUND(G14*1.019*1.04,4)</f>
        <v>62.378100000000003</v>
      </c>
    </row>
    <row r="116" spans="1:7" hidden="1" x14ac:dyDescent="0.35">
      <c r="A116" s="251" t="s">
        <v>10</v>
      </c>
      <c r="C116" s="233">
        <v>216</v>
      </c>
      <c r="E116" s="246">
        <f>ROUND(E117*2080,0)</f>
        <v>75797</v>
      </c>
      <c r="F116" s="246">
        <f>ROUND(F117*2080,0)</f>
        <v>98597</v>
      </c>
      <c r="G116" s="247">
        <f>ROUND(G117*2080,0)</f>
        <v>121396</v>
      </c>
    </row>
    <row r="117" spans="1:7" hidden="1" x14ac:dyDescent="0.35">
      <c r="A117" s="248"/>
      <c r="B117" s="249"/>
      <c r="C117" s="249"/>
      <c r="D117" s="249"/>
      <c r="E117" s="249">
        <f>ROUND(E16*1.019,4)</f>
        <v>36.440899999999999</v>
      </c>
      <c r="F117" s="249">
        <f>(G117-E117)/2+E117</f>
        <v>47.402299999999997</v>
      </c>
      <c r="G117" s="250">
        <f>ROUND(G16*1.019*1.04,4)</f>
        <v>58.363700000000001</v>
      </c>
    </row>
    <row r="118" spans="1:7" hidden="1" x14ac:dyDescent="0.35">
      <c r="A118" s="251" t="s">
        <v>12</v>
      </c>
      <c r="C118" s="233">
        <v>216</v>
      </c>
      <c r="E118" s="246">
        <f>ROUND(E119*2080,0)</f>
        <v>75797</v>
      </c>
      <c r="F118" s="246">
        <f>ROUND(F119*2080,0)</f>
        <v>98597</v>
      </c>
      <c r="G118" s="247">
        <f>ROUND(G119*2080,0)</f>
        <v>121396</v>
      </c>
    </row>
    <row r="119" spans="1:7" hidden="1" x14ac:dyDescent="0.35">
      <c r="A119" s="248"/>
      <c r="B119" s="249"/>
      <c r="C119" s="249"/>
      <c r="D119" s="249"/>
      <c r="E119" s="249">
        <f>ROUND(E18*1.019,4)</f>
        <v>36.440899999999999</v>
      </c>
      <c r="F119" s="249">
        <f>(G119-E119)/2+E119</f>
        <v>47.402299999999997</v>
      </c>
      <c r="G119" s="250">
        <f>ROUND(G18*1.019*1.04,4)</f>
        <v>58.363700000000001</v>
      </c>
    </row>
    <row r="120" spans="1:7" hidden="1" x14ac:dyDescent="0.35">
      <c r="A120" s="251" t="s">
        <v>11</v>
      </c>
      <c r="C120" s="233">
        <v>216</v>
      </c>
      <c r="E120" s="246">
        <f>ROUND(E121*2080,0)</f>
        <v>75797</v>
      </c>
      <c r="F120" s="246">
        <f>ROUND(F121*2080,0)</f>
        <v>98597</v>
      </c>
      <c r="G120" s="247">
        <f>ROUND(G121*2080,0)</f>
        <v>121396</v>
      </c>
    </row>
    <row r="121" spans="1:7" hidden="1" x14ac:dyDescent="0.35">
      <c r="A121" s="248"/>
      <c r="B121" s="249"/>
      <c r="C121" s="249"/>
      <c r="D121" s="249"/>
      <c r="E121" s="249">
        <f>ROUND(E20*1.019,4)</f>
        <v>36.440899999999999</v>
      </c>
      <c r="F121" s="249">
        <f>(G121-E121)/2+E121</f>
        <v>47.402299999999997</v>
      </c>
      <c r="G121" s="250">
        <f>ROUND(G20*1.019*1.04,4)</f>
        <v>58.363700000000001</v>
      </c>
    </row>
    <row r="122" spans="1:7" hidden="1" x14ac:dyDescent="0.35">
      <c r="A122" s="251" t="s">
        <v>154</v>
      </c>
      <c r="C122" s="233">
        <v>216</v>
      </c>
      <c r="E122" s="246">
        <f>ROUND(E123*2080,0)</f>
        <v>75797</v>
      </c>
      <c r="F122" s="246">
        <f>ROUND(F123*2080,0)</f>
        <v>98597</v>
      </c>
      <c r="G122" s="247">
        <f>ROUND(G123*2080,0)</f>
        <v>121396</v>
      </c>
    </row>
    <row r="123" spans="1:7" hidden="1" x14ac:dyDescent="0.35">
      <c r="A123" s="248"/>
      <c r="B123" s="249"/>
      <c r="C123" s="249"/>
      <c r="D123" s="249"/>
      <c r="E123" s="249">
        <f>ROUND(E22*1.019,4)</f>
        <v>36.440899999999999</v>
      </c>
      <c r="F123" s="249">
        <f>(G123-E123)/2+E123</f>
        <v>47.402299999999997</v>
      </c>
      <c r="G123" s="250">
        <f>ROUND(G22*1.019*1.04,4)</f>
        <v>58.363700000000001</v>
      </c>
    </row>
    <row r="124" spans="1:7" hidden="1" x14ac:dyDescent="0.35">
      <c r="A124" s="251" t="s">
        <v>13</v>
      </c>
      <c r="C124" s="233">
        <v>215</v>
      </c>
      <c r="E124" s="246">
        <f>ROUND(E125*2080,0)</f>
        <v>69585</v>
      </c>
      <c r="F124" s="246">
        <f>ROUND(F125*2080,0)</f>
        <v>90516</v>
      </c>
      <c r="G124" s="247">
        <f>ROUND(G125*2080,0)</f>
        <v>111447</v>
      </c>
    </row>
    <row r="125" spans="1:7" hidden="1" x14ac:dyDescent="0.35">
      <c r="A125" s="248"/>
      <c r="B125" s="249"/>
      <c r="C125" s="249"/>
      <c r="D125" s="249"/>
      <c r="E125" s="249">
        <f>ROUND(E24*1.019,4)</f>
        <v>33.454300000000003</v>
      </c>
      <c r="F125" s="249">
        <f>(G125-E125)/2+E125</f>
        <v>43.51735</v>
      </c>
      <c r="G125" s="250">
        <f>ROUND(G24*1.019*1.04,4)</f>
        <v>53.580399999999997</v>
      </c>
    </row>
    <row r="126" spans="1:7" hidden="1" x14ac:dyDescent="0.35">
      <c r="A126" s="251" t="s">
        <v>163</v>
      </c>
      <c r="C126" s="233">
        <v>215</v>
      </c>
      <c r="E126" s="246">
        <f>ROUND(E127*2080,0)</f>
        <v>69585</v>
      </c>
      <c r="F126" s="246">
        <f>ROUND(F127*2080,0)</f>
        <v>90516</v>
      </c>
      <c r="G126" s="247">
        <f>ROUND(G127*2080,0)</f>
        <v>111447</v>
      </c>
    </row>
    <row r="127" spans="1:7" hidden="1" x14ac:dyDescent="0.35">
      <c r="A127" s="248"/>
      <c r="B127" s="249"/>
      <c r="C127" s="249"/>
      <c r="D127" s="249"/>
      <c r="E127" s="249">
        <f>ROUND(E26*1.019,4)</f>
        <v>33.454300000000003</v>
      </c>
      <c r="F127" s="249">
        <f>(G127-E127)/2+E127</f>
        <v>43.51735</v>
      </c>
      <c r="G127" s="250">
        <f>ROUND(G26*1.019*1.04,4)</f>
        <v>53.580399999999997</v>
      </c>
    </row>
    <row r="128" spans="1:7" hidden="1" x14ac:dyDescent="0.35">
      <c r="A128" s="251" t="s">
        <v>14</v>
      </c>
      <c r="C128" s="233">
        <v>214</v>
      </c>
      <c r="E128" s="246">
        <f>ROUND(E129*2080,0)</f>
        <v>65653</v>
      </c>
      <c r="F128" s="246">
        <f>ROUND(F129*2080,0)</f>
        <v>85402</v>
      </c>
      <c r="G128" s="247">
        <f>ROUND(G129*2080,0)</f>
        <v>105150</v>
      </c>
    </row>
    <row r="129" spans="1:7" hidden="1" x14ac:dyDescent="0.35">
      <c r="A129" s="248"/>
      <c r="B129" s="249"/>
      <c r="C129" s="249"/>
      <c r="D129" s="249"/>
      <c r="E129" s="249">
        <f>ROUND(E28*1.019,4)</f>
        <v>31.5641</v>
      </c>
      <c r="F129" s="249">
        <f>(G129-E129)/2+E129</f>
        <v>41.058549999999997</v>
      </c>
      <c r="G129" s="250">
        <f>ROUND(G28*1.019*1.04,4)</f>
        <v>50.552999999999997</v>
      </c>
    </row>
    <row r="130" spans="1:7" hidden="1" x14ac:dyDescent="0.35">
      <c r="A130" s="251" t="s">
        <v>15</v>
      </c>
      <c r="C130" s="233">
        <v>214</v>
      </c>
      <c r="E130" s="246">
        <f>ROUND(E131*2080,0)</f>
        <v>65653</v>
      </c>
      <c r="F130" s="246">
        <f>ROUND(F131*2080,0)</f>
        <v>85402</v>
      </c>
      <c r="G130" s="247">
        <f>ROUND(G131*2080,0)</f>
        <v>105150</v>
      </c>
    </row>
    <row r="131" spans="1:7" hidden="1" x14ac:dyDescent="0.35">
      <c r="A131" s="248"/>
      <c r="B131" s="249"/>
      <c r="C131" s="249"/>
      <c r="D131" s="249"/>
      <c r="E131" s="249">
        <f>ROUND(E30*1.019,4)</f>
        <v>31.5641</v>
      </c>
      <c r="F131" s="249">
        <f>(G131-E131)/2+E131</f>
        <v>41.058549999999997</v>
      </c>
      <c r="G131" s="250">
        <f>ROUND(G30*1.019*1.04,4)</f>
        <v>50.552999999999997</v>
      </c>
    </row>
    <row r="132" spans="1:7" hidden="1" x14ac:dyDescent="0.35">
      <c r="A132" s="252" t="s">
        <v>171</v>
      </c>
      <c r="B132" s="253"/>
      <c r="C132" s="254">
        <v>214</v>
      </c>
      <c r="D132" s="253"/>
      <c r="E132" s="246">
        <f>ROUND(E133*2080,0)</f>
        <v>65653</v>
      </c>
      <c r="F132" s="246">
        <f>ROUND(F133*2080,0)</f>
        <v>85402</v>
      </c>
      <c r="G132" s="247">
        <f>ROUND(G133*2080,0)</f>
        <v>105150</v>
      </c>
    </row>
    <row r="133" spans="1:7" hidden="1" x14ac:dyDescent="0.35">
      <c r="A133" s="248"/>
      <c r="B133" s="249"/>
      <c r="C133" s="249"/>
      <c r="D133" s="249"/>
      <c r="E133" s="249">
        <f>ROUND(E32*1.019,4)</f>
        <v>31.5641</v>
      </c>
      <c r="F133" s="249">
        <f>(G133-E133)/2+E133</f>
        <v>41.058549999999997</v>
      </c>
      <c r="G133" s="250">
        <f>ROUND(G32*1.019*1.04,4)</f>
        <v>50.552999999999997</v>
      </c>
    </row>
    <row r="134" spans="1:7" hidden="1" x14ac:dyDescent="0.35">
      <c r="A134" s="267" t="s">
        <v>16</v>
      </c>
      <c r="C134" s="233">
        <v>214</v>
      </c>
      <c r="E134" s="246">
        <f>ROUND(E135*2080,0)</f>
        <v>65653</v>
      </c>
      <c r="F134" s="246">
        <f>ROUND(F135*2080,0)</f>
        <v>85402</v>
      </c>
      <c r="G134" s="247">
        <f>ROUND(G135*2080,0)</f>
        <v>105150</v>
      </c>
    </row>
    <row r="135" spans="1:7" hidden="1" x14ac:dyDescent="0.35">
      <c r="A135" s="248"/>
      <c r="B135" s="249"/>
      <c r="C135" s="249"/>
      <c r="D135" s="249"/>
      <c r="E135" s="249">
        <f>ROUND(E34*1.019,4)</f>
        <v>31.5641</v>
      </c>
      <c r="F135" s="249">
        <f>(G135-E135)/2+E135</f>
        <v>41.058549999999997</v>
      </c>
      <c r="G135" s="250">
        <f>ROUND(G34*1.019*1.04,4)</f>
        <v>50.552999999999997</v>
      </c>
    </row>
    <row r="136" spans="1:7" hidden="1" x14ac:dyDescent="0.35">
      <c r="A136" s="251" t="s">
        <v>38</v>
      </c>
      <c r="C136" s="233">
        <v>214</v>
      </c>
      <c r="E136" s="246">
        <f>ROUND(E137*2080,0)</f>
        <v>65653</v>
      </c>
      <c r="F136" s="246">
        <f>ROUND(F137*2080,0)</f>
        <v>85402</v>
      </c>
      <c r="G136" s="247">
        <f>ROUND(G137*2080,0)</f>
        <v>105150</v>
      </c>
    </row>
    <row r="137" spans="1:7" hidden="1" x14ac:dyDescent="0.35">
      <c r="A137" s="248"/>
      <c r="B137" s="249"/>
      <c r="C137" s="249"/>
      <c r="D137" s="249"/>
      <c r="E137" s="249">
        <f>ROUND(E36*1.019,4)</f>
        <v>31.5641</v>
      </c>
      <c r="F137" s="249">
        <f>(G137-E137)/2+E137</f>
        <v>41.058549999999997</v>
      </c>
      <c r="G137" s="250">
        <f>ROUND(G36*1.019*1.04,4)</f>
        <v>50.552999999999997</v>
      </c>
    </row>
    <row r="138" spans="1:7" hidden="1" x14ac:dyDescent="0.35">
      <c r="A138" s="252" t="s">
        <v>164</v>
      </c>
      <c r="B138" s="253"/>
      <c r="C138" s="233">
        <v>214</v>
      </c>
      <c r="D138" s="253"/>
      <c r="E138" s="246">
        <f>ROUND(E139*2080,0)</f>
        <v>65653</v>
      </c>
      <c r="F138" s="246">
        <f>ROUND(F139*2080,0)</f>
        <v>85402</v>
      </c>
      <c r="G138" s="247">
        <f>ROUND(G139*2080,0)</f>
        <v>105150</v>
      </c>
    </row>
    <row r="139" spans="1:7" hidden="1" x14ac:dyDescent="0.35">
      <c r="A139" s="248"/>
      <c r="B139" s="249"/>
      <c r="C139" s="249"/>
      <c r="D139" s="249"/>
      <c r="E139" s="249">
        <f>ROUND(E38*1.019,4)</f>
        <v>31.5641</v>
      </c>
      <c r="F139" s="249">
        <f>(G139-E139)/2+E139</f>
        <v>41.058549999999997</v>
      </c>
      <c r="G139" s="250">
        <f>ROUND(G38*1.019*1.04,4)</f>
        <v>50.552999999999997</v>
      </c>
    </row>
    <row r="140" spans="1:7" hidden="1" x14ac:dyDescent="0.35">
      <c r="A140" s="251" t="s">
        <v>17</v>
      </c>
      <c r="C140" s="233">
        <v>213</v>
      </c>
      <c r="E140" s="246">
        <f>ROUND(E141*2080,0)</f>
        <v>61560</v>
      </c>
      <c r="F140" s="246">
        <f>ROUND(F141*2080,0)</f>
        <v>80077</v>
      </c>
      <c r="G140" s="247">
        <f>ROUND(G141*2080,0)</f>
        <v>98594</v>
      </c>
    </row>
    <row r="141" spans="1:7" hidden="1" x14ac:dyDescent="0.35">
      <c r="A141" s="248"/>
      <c r="B141" s="249"/>
      <c r="C141" s="249"/>
      <c r="D141" s="249"/>
      <c r="E141" s="249">
        <f>ROUND(E40*1.019,4)</f>
        <v>29.5961</v>
      </c>
      <c r="F141" s="249">
        <f>(G141-E141)/2+E141</f>
        <v>38.498649999999998</v>
      </c>
      <c r="G141" s="250">
        <f>ROUND(G40*1.019*1.04,4)</f>
        <v>47.401200000000003</v>
      </c>
    </row>
    <row r="142" spans="1:7" hidden="1" x14ac:dyDescent="0.35">
      <c r="A142" s="251" t="s">
        <v>196</v>
      </c>
      <c r="C142" s="233">
        <v>213</v>
      </c>
      <c r="E142" s="246">
        <f>ROUND(E143*2080,0)</f>
        <v>61560</v>
      </c>
      <c r="F142" s="246">
        <f>ROUND(F143*2080,0)</f>
        <v>80077</v>
      </c>
      <c r="G142" s="247">
        <f>ROUND(G143*2080,0)</f>
        <v>98594</v>
      </c>
    </row>
    <row r="143" spans="1:7" hidden="1" x14ac:dyDescent="0.35">
      <c r="A143" s="248"/>
      <c r="B143" s="249"/>
      <c r="C143" s="249"/>
      <c r="D143" s="249"/>
      <c r="E143" s="249">
        <f>ROUND(E42*1.019,4)</f>
        <v>29.5961</v>
      </c>
      <c r="F143" s="249">
        <f>(G143-E143)/2+E143</f>
        <v>38.498649999999998</v>
      </c>
      <c r="G143" s="250">
        <f>ROUND(G42*1.019*1.04,4)</f>
        <v>47.401200000000003</v>
      </c>
    </row>
    <row r="144" spans="1:7" hidden="1" x14ac:dyDescent="0.35">
      <c r="A144" s="252" t="s">
        <v>192</v>
      </c>
      <c r="B144" s="253"/>
      <c r="C144" s="254">
        <v>213</v>
      </c>
      <c r="D144" s="253"/>
      <c r="E144" s="246">
        <f>ROUND(E145*2080,0)</f>
        <v>61560</v>
      </c>
      <c r="F144" s="246">
        <f>ROUND(F145*2080,0)</f>
        <v>80077</v>
      </c>
      <c r="G144" s="247">
        <f>ROUND(G145*2080,0)</f>
        <v>98594</v>
      </c>
    </row>
    <row r="145" spans="1:7" hidden="1" x14ac:dyDescent="0.35">
      <c r="A145" s="248"/>
      <c r="B145" s="249"/>
      <c r="C145" s="249"/>
      <c r="D145" s="249"/>
      <c r="E145" s="249">
        <f>ROUND(E44*1.019,4)</f>
        <v>29.5961</v>
      </c>
      <c r="F145" s="249">
        <f>(G145-E145)/2+E145</f>
        <v>38.498649999999998</v>
      </c>
      <c r="G145" s="250">
        <f>ROUND(G44*1.019*1.04,4)</f>
        <v>47.401200000000003</v>
      </c>
    </row>
    <row r="146" spans="1:7" hidden="1" x14ac:dyDescent="0.35">
      <c r="A146" s="251" t="s">
        <v>181</v>
      </c>
      <c r="C146" s="233">
        <v>212</v>
      </c>
      <c r="E146" s="242">
        <f>ROUND(E147*2080,0)</f>
        <v>56123</v>
      </c>
      <c r="F146" s="246">
        <f>ROUND(F147*2080,0)</f>
        <v>73004</v>
      </c>
      <c r="G146" s="247">
        <f>ROUND(G147*2080,0)</f>
        <v>89886</v>
      </c>
    </row>
    <row r="147" spans="1:7" hidden="1" x14ac:dyDescent="0.35">
      <c r="A147" s="248"/>
      <c r="B147" s="249"/>
      <c r="C147" s="249"/>
      <c r="D147" s="249"/>
      <c r="E147" s="249">
        <f>ROUND(E46*1.019,4)</f>
        <v>26.982099999999999</v>
      </c>
      <c r="F147" s="249">
        <f>(G147-E147)/2+E147</f>
        <v>35.098300000000002</v>
      </c>
      <c r="G147" s="250">
        <f>ROUND(G46*1.019*1.04,4)</f>
        <v>43.214500000000001</v>
      </c>
    </row>
    <row r="148" spans="1:7" hidden="1" x14ac:dyDescent="0.35">
      <c r="A148" s="251" t="s">
        <v>18</v>
      </c>
      <c r="C148" s="233">
        <v>212</v>
      </c>
      <c r="E148" s="246">
        <f>ROUND(E149*2080,0)</f>
        <v>56123</v>
      </c>
      <c r="F148" s="246">
        <f>ROUND(F149*2080,0)</f>
        <v>73004</v>
      </c>
      <c r="G148" s="247">
        <f>ROUND(G149*2080,0)</f>
        <v>89886</v>
      </c>
    </row>
    <row r="149" spans="1:7" hidden="1" x14ac:dyDescent="0.35">
      <c r="A149" s="248"/>
      <c r="B149" s="249"/>
      <c r="C149" s="249"/>
      <c r="D149" s="249"/>
      <c r="E149" s="249">
        <f>ROUND(E48*1.019,4)</f>
        <v>26.982099999999999</v>
      </c>
      <c r="F149" s="249">
        <f>(G149-E149)/2+E149</f>
        <v>35.098300000000002</v>
      </c>
      <c r="G149" s="250">
        <f>ROUND(G48*1.019*1.04,4)</f>
        <v>43.214500000000001</v>
      </c>
    </row>
    <row r="150" spans="1:7" hidden="1" x14ac:dyDescent="0.35">
      <c r="A150" s="244" t="s">
        <v>193</v>
      </c>
      <c r="B150" s="245"/>
      <c r="C150" s="245">
        <v>212</v>
      </c>
      <c r="D150" s="245"/>
      <c r="E150" s="246">
        <f>ROUND(E151*2080,0)</f>
        <v>56123</v>
      </c>
      <c r="F150" s="246">
        <f>ROUND(F151*2080,0)</f>
        <v>73004</v>
      </c>
      <c r="G150" s="247">
        <f>ROUND(G151*2080,0)</f>
        <v>89886</v>
      </c>
    </row>
    <row r="151" spans="1:7" hidden="1" x14ac:dyDescent="0.35">
      <c r="A151" s="248"/>
      <c r="B151" s="249"/>
      <c r="C151" s="249"/>
      <c r="D151" s="249"/>
      <c r="E151" s="249">
        <f>ROUND(E50*1.019,4)</f>
        <v>26.982099999999999</v>
      </c>
      <c r="F151" s="249">
        <f>(G151-E151)/2+E151</f>
        <v>35.098300000000002</v>
      </c>
      <c r="G151" s="250">
        <f>ROUND(G50*1.019*1.04,4)</f>
        <v>43.214500000000001</v>
      </c>
    </row>
    <row r="152" spans="1:7" hidden="1" x14ac:dyDescent="0.35">
      <c r="A152" s="251" t="s">
        <v>20</v>
      </c>
      <c r="C152" s="233">
        <v>212</v>
      </c>
      <c r="E152" s="246">
        <f>ROUND(E153*2080,0)</f>
        <v>56123</v>
      </c>
      <c r="F152" s="246">
        <f>ROUND(F153*2080,0)</f>
        <v>73004</v>
      </c>
      <c r="G152" s="247">
        <f>ROUND(G153*2080,0)</f>
        <v>89886</v>
      </c>
    </row>
    <row r="153" spans="1:7" hidden="1" x14ac:dyDescent="0.35">
      <c r="A153" s="248"/>
      <c r="B153" s="249"/>
      <c r="C153" s="249"/>
      <c r="D153" s="249"/>
      <c r="E153" s="249">
        <f>ROUND(E52*1.019,4)</f>
        <v>26.982099999999999</v>
      </c>
      <c r="F153" s="249">
        <f>(G153-E153)/2+E153</f>
        <v>35.098300000000002</v>
      </c>
      <c r="G153" s="250">
        <f>ROUND(G52*1.019*1.04,4)</f>
        <v>43.214500000000001</v>
      </c>
    </row>
    <row r="154" spans="1:7" hidden="1" x14ac:dyDescent="0.35">
      <c r="A154" s="252" t="s">
        <v>194</v>
      </c>
      <c r="B154" s="253"/>
      <c r="C154" s="254">
        <v>212</v>
      </c>
      <c r="D154" s="253"/>
      <c r="E154" s="246">
        <f>ROUND(E155*2080,0)</f>
        <v>56123</v>
      </c>
      <c r="F154" s="246">
        <f>ROUND(F155*2080,0)</f>
        <v>73004</v>
      </c>
      <c r="G154" s="247">
        <f>ROUND(G155*2080,0)</f>
        <v>89886</v>
      </c>
    </row>
    <row r="155" spans="1:7" hidden="1" x14ac:dyDescent="0.35">
      <c r="A155" s="248"/>
      <c r="B155" s="249"/>
      <c r="C155" s="249"/>
      <c r="D155" s="249"/>
      <c r="E155" s="249">
        <f>ROUND(E54*1.019,4)</f>
        <v>26.982099999999999</v>
      </c>
      <c r="F155" s="249">
        <f>(G155-E155)/2+E155</f>
        <v>35.098300000000002</v>
      </c>
      <c r="G155" s="250">
        <f>ROUND(G54*1.019*1.04,4)</f>
        <v>43.214500000000001</v>
      </c>
    </row>
    <row r="156" spans="1:7" hidden="1" x14ac:dyDescent="0.35">
      <c r="A156" s="251" t="s">
        <v>51</v>
      </c>
      <c r="C156" s="233">
        <v>212</v>
      </c>
      <c r="E156" s="246">
        <f>ROUND(E157*2080,0)</f>
        <v>56123</v>
      </c>
      <c r="F156" s="246">
        <f>ROUND(F157*2080,0)</f>
        <v>73004</v>
      </c>
      <c r="G156" s="247">
        <f>ROUND(G157*2080,0)</f>
        <v>89886</v>
      </c>
    </row>
    <row r="157" spans="1:7" hidden="1" x14ac:dyDescent="0.35">
      <c r="A157" s="268"/>
      <c r="B157" s="264"/>
      <c r="C157" s="264"/>
      <c r="D157" s="264"/>
      <c r="E157" s="249">
        <f>ROUND(E54*1.019,4)</f>
        <v>26.982099999999999</v>
      </c>
      <c r="F157" s="249">
        <f>(G157-E157)/2+E157</f>
        <v>35.098300000000002</v>
      </c>
      <c r="G157" s="250">
        <f>ROUND(G54*1.019*1.04,4)</f>
        <v>43.214500000000001</v>
      </c>
    </row>
    <row r="158" spans="1:7" hidden="1" x14ac:dyDescent="0.35">
      <c r="A158" s="269" t="s">
        <v>56</v>
      </c>
      <c r="B158" s="245"/>
      <c r="C158" s="245">
        <v>212</v>
      </c>
      <c r="D158" s="245"/>
      <c r="E158" s="246">
        <f>ROUND(E159*2080,0)</f>
        <v>56123</v>
      </c>
      <c r="F158" s="246">
        <f>ROUND(F159*2080,0)</f>
        <v>73004</v>
      </c>
      <c r="G158" s="247">
        <f>ROUND(G159*2080,0)</f>
        <v>89886</v>
      </c>
    </row>
    <row r="159" spans="1:7" hidden="1" x14ac:dyDescent="0.35">
      <c r="A159" s="248"/>
      <c r="B159" s="249"/>
      <c r="C159" s="249"/>
      <c r="D159" s="249"/>
      <c r="E159" s="249">
        <f>ROUND(E56*1.019,4)</f>
        <v>26.982099999999999</v>
      </c>
      <c r="F159" s="249">
        <f>(G159-E159)/2+E159</f>
        <v>35.098300000000002</v>
      </c>
      <c r="G159" s="250">
        <f>ROUND(G56*1.019*1.04,4)</f>
        <v>43.214500000000001</v>
      </c>
    </row>
    <row r="160" spans="1:7" hidden="1" x14ac:dyDescent="0.35">
      <c r="A160" s="251" t="s">
        <v>37</v>
      </c>
      <c r="C160" s="233">
        <v>211</v>
      </c>
      <c r="E160" s="246">
        <f>ROUND(E161*2080,0)</f>
        <v>51584</v>
      </c>
      <c r="F160" s="246">
        <f>ROUND(F161*2080,0)</f>
        <v>67101</v>
      </c>
      <c r="G160" s="247">
        <f>ROUND(G161*2080,0)</f>
        <v>82618</v>
      </c>
    </row>
    <row r="161" spans="1:7" hidden="1" x14ac:dyDescent="0.35">
      <c r="A161" s="248"/>
      <c r="B161" s="249"/>
      <c r="C161" s="249"/>
      <c r="D161" s="249"/>
      <c r="E161" s="249">
        <f>ROUND(E58*1.019,4)</f>
        <v>24.8001</v>
      </c>
      <c r="F161" s="249">
        <f>(G161-E161)/2+E161</f>
        <v>32.26005</v>
      </c>
      <c r="G161" s="250">
        <f>ROUND(G58*1.019*1.04,4)</f>
        <v>39.72</v>
      </c>
    </row>
    <row r="162" spans="1:7" hidden="1" x14ac:dyDescent="0.35">
      <c r="A162" s="255" t="s">
        <v>21</v>
      </c>
      <c r="B162" s="256"/>
      <c r="C162" s="257">
        <v>211</v>
      </c>
      <c r="D162" s="256"/>
      <c r="E162" s="246">
        <f>ROUND(E163*2080,0)</f>
        <v>51584</v>
      </c>
      <c r="F162" s="246">
        <f>ROUND(F163*2080,0)</f>
        <v>67101</v>
      </c>
      <c r="G162" s="247">
        <f>ROUND(G163*2080,0)</f>
        <v>82618</v>
      </c>
    </row>
    <row r="163" spans="1:7" hidden="1" x14ac:dyDescent="0.35">
      <c r="A163" s="248"/>
      <c r="B163" s="249"/>
      <c r="C163" s="258"/>
      <c r="D163" s="249"/>
      <c r="E163" s="249">
        <f>ROUND(E60*1.019,4)</f>
        <v>24.8001</v>
      </c>
      <c r="F163" s="249">
        <f>(G163-E163)/2+E163</f>
        <v>32.26005</v>
      </c>
      <c r="G163" s="250">
        <f>ROUND(G60*1.019*1.04,4)</f>
        <v>39.72</v>
      </c>
    </row>
    <row r="164" spans="1:7" hidden="1" x14ac:dyDescent="0.35">
      <c r="A164" s="270" t="s">
        <v>57</v>
      </c>
      <c r="B164" s="256"/>
      <c r="C164" s="257">
        <v>211</v>
      </c>
      <c r="D164" s="256"/>
      <c r="E164" s="246">
        <f>ROUND(E165*2080,0)</f>
        <v>51584</v>
      </c>
      <c r="F164" s="246">
        <f>ROUND(F165*2080,0)</f>
        <v>67101</v>
      </c>
      <c r="G164" s="247">
        <f>ROUND(G165*2080,0)</f>
        <v>82618</v>
      </c>
    </row>
    <row r="165" spans="1:7" hidden="1" x14ac:dyDescent="0.35">
      <c r="A165" s="271"/>
      <c r="B165" s="249"/>
      <c r="C165" s="258"/>
      <c r="D165" s="249"/>
      <c r="E165" s="249">
        <f>ROUND(E62*1.019,4)</f>
        <v>24.8001</v>
      </c>
      <c r="F165" s="249">
        <f>(G165-E165)/2+E165</f>
        <v>32.26005</v>
      </c>
      <c r="G165" s="250">
        <f>ROUND(G62*1.019*1.04,4)</f>
        <v>39.72</v>
      </c>
    </row>
    <row r="166" spans="1:7" hidden="1" x14ac:dyDescent="0.35">
      <c r="A166" s="267" t="s">
        <v>53</v>
      </c>
      <c r="C166" s="233">
        <v>211</v>
      </c>
      <c r="E166" s="246">
        <f>ROUND(E167*2080,0)</f>
        <v>51584</v>
      </c>
      <c r="F166" s="246">
        <f>ROUND(F167*2080,0)</f>
        <v>67101</v>
      </c>
      <c r="G166" s="247">
        <f>ROUND(G167*2080,0)</f>
        <v>82618</v>
      </c>
    </row>
    <row r="167" spans="1:7" hidden="1" x14ac:dyDescent="0.35">
      <c r="A167" s="259"/>
      <c r="B167" s="260"/>
      <c r="C167" s="260"/>
      <c r="D167" s="260"/>
      <c r="E167" s="260">
        <f>ROUND(E64*1.019,4)</f>
        <v>24.8001</v>
      </c>
      <c r="F167" s="260">
        <f>(G167-E167)/2+E167</f>
        <v>32.26005</v>
      </c>
      <c r="G167" s="261">
        <f>ROUND(G64*1.019*1.04,4)</f>
        <v>39.72</v>
      </c>
    </row>
    <row r="168" spans="1:7" hidden="1" x14ac:dyDescent="0.35">
      <c r="A168" s="262"/>
      <c r="B168" s="253"/>
      <c r="C168" s="253"/>
      <c r="D168" s="253"/>
      <c r="E168" s="253"/>
      <c r="F168" s="253"/>
      <c r="G168" s="253"/>
    </row>
    <row r="169" spans="1:7" hidden="1" x14ac:dyDescent="0.35">
      <c r="A169" s="229" t="s">
        <v>61</v>
      </c>
      <c r="B169" s="230"/>
      <c r="C169" s="230"/>
      <c r="D169" s="230"/>
      <c r="E169" s="231"/>
      <c r="F169" s="231"/>
      <c r="G169" s="232" t="s">
        <v>190</v>
      </c>
    </row>
    <row r="170" spans="1:7" hidden="1" x14ac:dyDescent="0.35">
      <c r="A170" s="234"/>
      <c r="B170" s="235"/>
      <c r="C170" s="236" t="s">
        <v>0</v>
      </c>
      <c r="D170" s="235"/>
      <c r="E170" s="237"/>
      <c r="F170" s="237"/>
      <c r="G170" s="237"/>
    </row>
    <row r="171" spans="1:7" hidden="1" x14ac:dyDescent="0.35">
      <c r="A171" s="238" t="s">
        <v>1</v>
      </c>
      <c r="B171" s="239"/>
      <c r="C171" s="239" t="s">
        <v>2</v>
      </c>
      <c r="D171" s="239"/>
      <c r="E171" s="240" t="s">
        <v>3</v>
      </c>
      <c r="F171" s="240" t="s">
        <v>4</v>
      </c>
      <c r="G171" s="240" t="s">
        <v>5</v>
      </c>
    </row>
    <row r="172" spans="1:7" hidden="1" x14ac:dyDescent="0.35">
      <c r="A172" s="263" t="s">
        <v>23</v>
      </c>
      <c r="B172" s="264"/>
      <c r="C172" s="264"/>
      <c r="D172" s="264"/>
      <c r="E172" s="265"/>
      <c r="F172" s="265"/>
      <c r="G172" s="266"/>
    </row>
    <row r="173" spans="1:7" hidden="1" x14ac:dyDescent="0.35">
      <c r="A173" s="251" t="s">
        <v>48</v>
      </c>
      <c r="C173" s="233">
        <v>119</v>
      </c>
      <c r="E173" s="246">
        <f>ROUND(E174*2080,0)</f>
        <v>59243</v>
      </c>
      <c r="F173" s="246">
        <f>ROUND(F174*2080,0)</f>
        <v>72751</v>
      </c>
      <c r="G173" s="247">
        <f>ROUND(G174*2080,0)</f>
        <v>86259</v>
      </c>
    </row>
    <row r="174" spans="1:7" hidden="1" x14ac:dyDescent="0.35">
      <c r="A174" s="248"/>
      <c r="B174" s="249"/>
      <c r="C174" s="249"/>
      <c r="D174" s="249"/>
      <c r="E174" s="249">
        <f>ROUND(E71*1.019,4)</f>
        <v>28.482299999999999</v>
      </c>
      <c r="F174" s="249">
        <f>(G174-E174)/2+E174</f>
        <v>34.976399999999998</v>
      </c>
      <c r="G174" s="250">
        <f>ROUND(G71*1.019*1.04,4)</f>
        <v>41.470500000000001</v>
      </c>
    </row>
    <row r="175" spans="1:7" hidden="1" x14ac:dyDescent="0.35">
      <c r="A175" s="251" t="s">
        <v>172</v>
      </c>
      <c r="B175" s="253"/>
      <c r="C175" s="254">
        <v>119</v>
      </c>
      <c r="D175" s="253"/>
      <c r="E175" s="246">
        <f>ROUND(E176*2080,0)</f>
        <v>59243</v>
      </c>
      <c r="F175" s="246">
        <f>ROUND(F176*2080,0)</f>
        <v>72751</v>
      </c>
      <c r="G175" s="247">
        <f>ROUND(G176*2080,0)</f>
        <v>86259</v>
      </c>
    </row>
    <row r="176" spans="1:7" hidden="1" x14ac:dyDescent="0.35">
      <c r="A176" s="248"/>
      <c r="B176" s="249"/>
      <c r="C176" s="249"/>
      <c r="D176" s="249"/>
      <c r="E176" s="249">
        <f>ROUND(E73*1.019,4)</f>
        <v>28.482299999999999</v>
      </c>
      <c r="F176" s="249">
        <f>(G176-E176)/2+E176</f>
        <v>34.976399999999998</v>
      </c>
      <c r="G176" s="250">
        <f>ROUND(G73*1.019*1.04,4)</f>
        <v>41.470500000000001</v>
      </c>
    </row>
    <row r="177" spans="1:7" hidden="1" x14ac:dyDescent="0.35">
      <c r="A177" s="251" t="s">
        <v>36</v>
      </c>
      <c r="C177" s="233">
        <v>118</v>
      </c>
      <c r="E177" s="246">
        <f>ROUND(E178*2080,0)</f>
        <v>57151</v>
      </c>
      <c r="F177" s="246">
        <f>ROUND(F178*2080,0)</f>
        <v>70182</v>
      </c>
      <c r="G177" s="247">
        <f>ROUND(G178*2080,0)</f>
        <v>83212</v>
      </c>
    </row>
    <row r="178" spans="1:7" hidden="1" x14ac:dyDescent="0.35">
      <c r="A178" s="248"/>
      <c r="B178" s="249"/>
      <c r="C178" s="249"/>
      <c r="D178" s="249"/>
      <c r="E178" s="249">
        <f>ROUND(E75*1.019,4)</f>
        <v>27.476500000000001</v>
      </c>
      <c r="F178" s="249">
        <f>(G178-E178)/2+E178</f>
        <v>33.741250000000001</v>
      </c>
      <c r="G178" s="250">
        <f>ROUND(G75*1.019*1.04,4)</f>
        <v>40.006</v>
      </c>
    </row>
    <row r="179" spans="1:7" hidden="1" x14ac:dyDescent="0.35">
      <c r="A179" s="251" t="s">
        <v>25</v>
      </c>
      <c r="C179" s="233">
        <v>117</v>
      </c>
      <c r="E179" s="246">
        <f>ROUND(E180*2080,0)</f>
        <v>52441</v>
      </c>
      <c r="F179" s="246">
        <f>ROUND(F180*2080,0)</f>
        <v>64398</v>
      </c>
      <c r="G179" s="247">
        <f>ROUND(G180*2080,0)</f>
        <v>76355</v>
      </c>
    </row>
    <row r="180" spans="1:7" hidden="1" x14ac:dyDescent="0.35">
      <c r="A180" s="248"/>
      <c r="B180" s="249"/>
      <c r="C180" s="249"/>
      <c r="D180" s="249"/>
      <c r="E180" s="249">
        <f>ROUND(E77*1.019,4)</f>
        <v>25.212199999999999</v>
      </c>
      <c r="F180" s="249">
        <f>(G180-E180)/2+E180</f>
        <v>30.960549999999998</v>
      </c>
      <c r="G180" s="250">
        <f>ROUND(G77*1.019*1.04,4)</f>
        <v>36.7089</v>
      </c>
    </row>
    <row r="181" spans="1:7" hidden="1" x14ac:dyDescent="0.35">
      <c r="A181" s="251" t="s">
        <v>26</v>
      </c>
      <c r="C181" s="233">
        <v>116</v>
      </c>
      <c r="E181" s="246">
        <f>ROUND(E182*2080,0)</f>
        <v>47730</v>
      </c>
      <c r="F181" s="246">
        <f>ROUND(F182*2080,0)</f>
        <v>58613</v>
      </c>
      <c r="G181" s="247">
        <f>ROUND(G182*2080,0)</f>
        <v>69495</v>
      </c>
    </row>
    <row r="182" spans="1:7" hidden="1" x14ac:dyDescent="0.35">
      <c r="A182" s="248"/>
      <c r="B182" s="249"/>
      <c r="C182" s="249"/>
      <c r="D182" s="249"/>
      <c r="E182" s="249">
        <f>ROUND(E79*1.019,4)</f>
        <v>22.947199999999999</v>
      </c>
      <c r="F182" s="249">
        <f>(G182-E182)/2+E182</f>
        <v>28.17915</v>
      </c>
      <c r="G182" s="250">
        <f>ROUND(G79*1.019*1.04,4)</f>
        <v>33.411099999999998</v>
      </c>
    </row>
    <row r="183" spans="1:7" hidden="1" x14ac:dyDescent="0.35">
      <c r="A183" s="251" t="s">
        <v>27</v>
      </c>
      <c r="C183" s="233">
        <v>115</v>
      </c>
      <c r="E183" s="246">
        <f>ROUND(E184*2080,0)</f>
        <v>46072</v>
      </c>
      <c r="F183" s="246">
        <f>ROUND(F184*2080,0)</f>
        <v>56576</v>
      </c>
      <c r="G183" s="247">
        <f>ROUND(G184*2080,0)</f>
        <v>67080</v>
      </c>
    </row>
    <row r="184" spans="1:7" hidden="1" x14ac:dyDescent="0.35">
      <c r="A184" s="248"/>
      <c r="B184" s="249"/>
      <c r="C184" s="249"/>
      <c r="D184" s="249"/>
      <c r="E184" s="249">
        <f>ROUND(E81*1.019,4)</f>
        <v>22.149899999999999</v>
      </c>
      <c r="F184" s="249">
        <f>(G184-E184)/2+E184</f>
        <v>27.200000000000003</v>
      </c>
      <c r="G184" s="250">
        <f>ROUND(G81*1.019*1.04,4)</f>
        <v>32.250100000000003</v>
      </c>
    </row>
    <row r="185" spans="1:7" hidden="1" x14ac:dyDescent="0.35">
      <c r="A185" s="267" t="s">
        <v>60</v>
      </c>
      <c r="C185" s="233">
        <v>115</v>
      </c>
      <c r="E185" s="246">
        <f>ROUND(E186*2080,0)</f>
        <v>46072</v>
      </c>
      <c r="F185" s="246">
        <f>ROUND(F186*2080,0)</f>
        <v>56576</v>
      </c>
      <c r="G185" s="247">
        <f>ROUND(G186*2080,0)</f>
        <v>67080</v>
      </c>
    </row>
    <row r="186" spans="1:7" hidden="1" x14ac:dyDescent="0.35">
      <c r="A186" s="248"/>
      <c r="B186" s="249"/>
      <c r="C186" s="249"/>
      <c r="D186" s="249"/>
      <c r="E186" s="249">
        <f>ROUND(E83*1.019,4)</f>
        <v>22.149899999999999</v>
      </c>
      <c r="F186" s="249">
        <f>(G186-E186)/2+E186</f>
        <v>27.200000000000003</v>
      </c>
      <c r="G186" s="250">
        <f>ROUND(G83*1.019*1.04,4)</f>
        <v>32.250100000000003</v>
      </c>
    </row>
    <row r="187" spans="1:7" hidden="1" x14ac:dyDescent="0.35">
      <c r="A187" s="251" t="s">
        <v>42</v>
      </c>
      <c r="C187" s="233">
        <v>114</v>
      </c>
      <c r="E187" s="246">
        <f>ROUND(E188*2080,0)</f>
        <v>44413</v>
      </c>
      <c r="F187" s="246">
        <f>ROUND(F188*2080,0)</f>
        <v>54539</v>
      </c>
      <c r="G187" s="247">
        <f>ROUND(G188*2080,0)</f>
        <v>64665</v>
      </c>
    </row>
    <row r="188" spans="1:7" hidden="1" x14ac:dyDescent="0.35">
      <c r="A188" s="248"/>
      <c r="B188" s="249"/>
      <c r="C188" s="249"/>
      <c r="D188" s="249"/>
      <c r="E188" s="249">
        <f>ROUND(E85*1.019,4)</f>
        <v>21.3523</v>
      </c>
      <c r="F188" s="249">
        <f>(G188-E188)/2+E188</f>
        <v>26.220649999999999</v>
      </c>
      <c r="G188" s="250">
        <f>ROUND(G85*1.019*1.04,4)</f>
        <v>31.088999999999999</v>
      </c>
    </row>
    <row r="189" spans="1:7" hidden="1" x14ac:dyDescent="0.35">
      <c r="A189" s="251" t="s">
        <v>28</v>
      </c>
      <c r="C189" s="233">
        <v>114</v>
      </c>
      <c r="E189" s="246">
        <f>ROUND(E190*2080,0)</f>
        <v>44413</v>
      </c>
      <c r="F189" s="246">
        <f>ROUND(F190*2080,0)</f>
        <v>54539</v>
      </c>
      <c r="G189" s="247">
        <f>ROUND(G190*2080,0)</f>
        <v>64665</v>
      </c>
    </row>
    <row r="190" spans="1:7" hidden="1" x14ac:dyDescent="0.35">
      <c r="A190" s="248"/>
      <c r="B190" s="249"/>
      <c r="C190" s="249"/>
      <c r="D190" s="249"/>
      <c r="E190" s="249">
        <f>ROUND(E87*1.019,4)</f>
        <v>21.3523</v>
      </c>
      <c r="F190" s="249">
        <f>(G190-E190)/2+E190</f>
        <v>26.220649999999999</v>
      </c>
      <c r="G190" s="250">
        <f>ROUND(G87*1.019*1.04,4)</f>
        <v>31.088999999999999</v>
      </c>
    </row>
    <row r="191" spans="1:7" hidden="1" x14ac:dyDescent="0.35">
      <c r="A191" s="251" t="s">
        <v>29</v>
      </c>
      <c r="C191" s="233">
        <v>114</v>
      </c>
      <c r="E191" s="246">
        <f>ROUND(E192*2080,0)</f>
        <v>44413</v>
      </c>
      <c r="F191" s="246">
        <f>ROUND(F192*2080,0)</f>
        <v>54539</v>
      </c>
      <c r="G191" s="247">
        <f>ROUND(G192*2080,0)</f>
        <v>64665</v>
      </c>
    </row>
    <row r="192" spans="1:7" hidden="1" x14ac:dyDescent="0.35">
      <c r="A192" s="248"/>
      <c r="B192" s="249"/>
      <c r="C192" s="249"/>
      <c r="D192" s="249"/>
      <c r="E192" s="249">
        <f>ROUND(E89*1.019,4)</f>
        <v>21.3523</v>
      </c>
      <c r="F192" s="249">
        <f>(G192-E192)/2+E192</f>
        <v>26.220649999999999</v>
      </c>
      <c r="G192" s="250">
        <f>ROUND(G89*1.019*1.04,4)</f>
        <v>31.088999999999999</v>
      </c>
    </row>
    <row r="193" spans="1:7" hidden="1" x14ac:dyDescent="0.35">
      <c r="A193" s="252" t="s">
        <v>195</v>
      </c>
      <c r="B193" s="253"/>
      <c r="C193" s="254">
        <v>114</v>
      </c>
      <c r="D193" s="253"/>
      <c r="E193" s="246">
        <f>ROUND(E194*2080,0)</f>
        <v>44413</v>
      </c>
      <c r="F193" s="246">
        <f>ROUND(F194*2080,0)</f>
        <v>54539</v>
      </c>
      <c r="G193" s="247">
        <f>ROUND(G194*2080,0)</f>
        <v>64665</v>
      </c>
    </row>
    <row r="194" spans="1:7" hidden="1" x14ac:dyDescent="0.35">
      <c r="A194" s="248"/>
      <c r="B194" s="249"/>
      <c r="C194" s="249"/>
      <c r="D194" s="249"/>
      <c r="E194" s="249">
        <f>ROUND(E91*1.019,4)</f>
        <v>21.3523</v>
      </c>
      <c r="F194" s="249">
        <f>(G194-E194)/2+E194</f>
        <v>26.220649999999999</v>
      </c>
      <c r="G194" s="250">
        <f>ROUND(G91*1.019*1.04,4)</f>
        <v>31.088999999999999</v>
      </c>
    </row>
    <row r="195" spans="1:7" hidden="1" x14ac:dyDescent="0.35">
      <c r="A195" s="251" t="s">
        <v>35</v>
      </c>
      <c r="C195" s="233">
        <v>114</v>
      </c>
      <c r="E195" s="246">
        <f>ROUND(E196*2080,0)</f>
        <v>44413</v>
      </c>
      <c r="F195" s="246">
        <f>ROUND(F196*2080,0)</f>
        <v>54539</v>
      </c>
      <c r="G195" s="247">
        <f>ROUND(G196*2080,0)</f>
        <v>64665</v>
      </c>
    </row>
    <row r="196" spans="1:7" hidden="1" x14ac:dyDescent="0.35">
      <c r="A196" s="248"/>
      <c r="B196" s="249"/>
      <c r="C196" s="249"/>
      <c r="D196" s="249"/>
      <c r="E196" s="249">
        <f>ROUND(E91*1.019,4)</f>
        <v>21.3523</v>
      </c>
      <c r="F196" s="249">
        <f>(G196-E196)/2+E196</f>
        <v>26.220649999999999</v>
      </c>
      <c r="G196" s="250">
        <f>ROUND(G91*1.019*1.04,4)</f>
        <v>31.088999999999999</v>
      </c>
    </row>
    <row r="197" spans="1:7" hidden="1" x14ac:dyDescent="0.35">
      <c r="A197" s="251" t="s">
        <v>31</v>
      </c>
      <c r="C197" s="233">
        <v>112</v>
      </c>
      <c r="E197" s="246">
        <f>ROUND(E198*2080,0)</f>
        <v>37252</v>
      </c>
      <c r="F197" s="246">
        <f>ROUND(F198*2080,0)</f>
        <v>45746</v>
      </c>
      <c r="G197" s="247">
        <f>ROUND(G198*2080,0)</f>
        <v>54239</v>
      </c>
    </row>
    <row r="198" spans="1:7" hidden="1" x14ac:dyDescent="0.35">
      <c r="A198" s="248"/>
      <c r="B198" s="249"/>
      <c r="C198" s="249"/>
      <c r="D198" s="249"/>
      <c r="E198" s="249">
        <f>ROUND(E93*1.019,4)</f>
        <v>17.909600000000001</v>
      </c>
      <c r="F198" s="249">
        <f>(G198-E198)/2+E198</f>
        <v>21.993099999999998</v>
      </c>
      <c r="G198" s="250">
        <f>ROUND(G93*1.019*1.04,4)</f>
        <v>26.076599999999999</v>
      </c>
    </row>
    <row r="199" spans="1:7" hidden="1" x14ac:dyDescent="0.35">
      <c r="A199" s="251" t="s">
        <v>41</v>
      </c>
      <c r="C199" s="233">
        <v>112</v>
      </c>
      <c r="E199" s="246">
        <f>ROUND(E200*2080,0)</f>
        <v>37252</v>
      </c>
      <c r="F199" s="246">
        <f>ROUND(F200*2080,0)</f>
        <v>45746</v>
      </c>
      <c r="G199" s="247">
        <f>ROUND(G200*2080,0)</f>
        <v>54239</v>
      </c>
    </row>
    <row r="200" spans="1:7" hidden="1" x14ac:dyDescent="0.35">
      <c r="A200" s="248"/>
      <c r="B200" s="249"/>
      <c r="C200" s="249"/>
      <c r="D200" s="249"/>
      <c r="E200" s="249">
        <f>ROUND(E95*1.019,4)</f>
        <v>17.909600000000001</v>
      </c>
      <c r="F200" s="249">
        <f>(G200-E200)/2+E200</f>
        <v>21.993099999999998</v>
      </c>
      <c r="G200" s="250">
        <f>ROUND(G95*1.019*1.04,4)</f>
        <v>26.076599999999999</v>
      </c>
    </row>
    <row r="201" spans="1:7" hidden="1" x14ac:dyDescent="0.35">
      <c r="A201" s="251" t="s">
        <v>40</v>
      </c>
      <c r="C201" s="233">
        <v>112</v>
      </c>
      <c r="E201" s="246">
        <f>ROUND(E202*2080,0)</f>
        <v>37252</v>
      </c>
      <c r="F201" s="246">
        <f>ROUND(F202*2080,0)</f>
        <v>45746</v>
      </c>
      <c r="G201" s="247">
        <f>ROUND(G202*2080,0)</f>
        <v>54239</v>
      </c>
    </row>
    <row r="202" spans="1:7" hidden="1" x14ac:dyDescent="0.35">
      <c r="A202" s="248"/>
      <c r="B202" s="249"/>
      <c r="C202" s="249"/>
      <c r="D202" s="249"/>
      <c r="E202" s="249">
        <f>ROUND(E97*1.019,4)</f>
        <v>17.909600000000001</v>
      </c>
      <c r="F202" s="249">
        <f>(G202-E202)/2+E202</f>
        <v>21.993099999999998</v>
      </c>
      <c r="G202" s="250">
        <f>ROUND(G97*1.019*1.04,4)</f>
        <v>26.076599999999999</v>
      </c>
    </row>
    <row r="203" spans="1:7" hidden="1" x14ac:dyDescent="0.35">
      <c r="A203" s="269" t="s">
        <v>30</v>
      </c>
      <c r="B203" s="245"/>
      <c r="C203" s="245">
        <v>111</v>
      </c>
      <c r="D203" s="245"/>
      <c r="E203" s="246">
        <f>ROUND(E204*2080,0)</f>
        <v>31687</v>
      </c>
      <c r="F203" s="246">
        <f>ROUND(F204*2080,0)</f>
        <v>38912</v>
      </c>
      <c r="G203" s="247">
        <f>ROUND(G204*2080,0)</f>
        <v>46136</v>
      </c>
    </row>
    <row r="204" spans="1:7" hidden="1" x14ac:dyDescent="0.35">
      <c r="A204" s="248"/>
      <c r="B204" s="249"/>
      <c r="C204" s="249"/>
      <c r="D204" s="249"/>
      <c r="E204" s="249">
        <f>ROUND(E99*1.019,4)</f>
        <v>15.2341</v>
      </c>
      <c r="F204" s="249">
        <f>(G204-E204)/2+E204</f>
        <v>18.707550000000001</v>
      </c>
      <c r="G204" s="250">
        <f>ROUND(G99*1.019*1.04,4)</f>
        <v>22.181000000000001</v>
      </c>
    </row>
    <row r="205" spans="1:7" hidden="1" x14ac:dyDescent="0.35">
      <c r="A205" s="251" t="s">
        <v>39</v>
      </c>
      <c r="C205" s="233">
        <v>110</v>
      </c>
      <c r="E205" s="246">
        <f>ROUND(E206*2080,0)</f>
        <v>27357</v>
      </c>
      <c r="F205" s="246">
        <f>ROUND(F206*2080,0)</f>
        <v>33595</v>
      </c>
      <c r="G205" s="247">
        <f>ROUND(G206*2080,0)</f>
        <v>39833</v>
      </c>
    </row>
    <row r="206" spans="1:7" hidden="1" x14ac:dyDescent="0.35">
      <c r="A206" s="259"/>
      <c r="B206" s="260"/>
      <c r="C206" s="260"/>
      <c r="D206" s="260"/>
      <c r="E206" s="260">
        <f>ROUND(E101*1.019,4)</f>
        <v>13.1526</v>
      </c>
      <c r="F206" s="260">
        <f>(G206-E206)/2+E206</f>
        <v>16.151499999999999</v>
      </c>
      <c r="G206" s="261">
        <f>ROUND(G101*1.019*1.04,4)</f>
        <v>19.150400000000001</v>
      </c>
    </row>
    <row r="207" spans="1:7" hidden="1" x14ac:dyDescent="0.35">
      <c r="A207" s="229" t="s">
        <v>61</v>
      </c>
      <c r="B207" s="230"/>
      <c r="C207" s="230"/>
      <c r="D207" s="230"/>
      <c r="E207" s="231"/>
      <c r="F207" s="231"/>
      <c r="G207" s="232" t="s">
        <v>197</v>
      </c>
    </row>
    <row r="208" spans="1:7" hidden="1" x14ac:dyDescent="0.35">
      <c r="A208" s="234"/>
      <c r="B208" s="235"/>
      <c r="C208" s="236" t="s">
        <v>0</v>
      </c>
      <c r="D208" s="235"/>
      <c r="E208" s="237"/>
      <c r="F208" s="237"/>
      <c r="G208" s="237"/>
    </row>
    <row r="209" spans="1:7" hidden="1" x14ac:dyDescent="0.35">
      <c r="A209" s="272" t="s">
        <v>1</v>
      </c>
      <c r="B209" s="273"/>
      <c r="C209" s="273" t="s">
        <v>2</v>
      </c>
      <c r="D209" s="273"/>
      <c r="E209" s="274" t="s">
        <v>3</v>
      </c>
      <c r="F209" s="274" t="s">
        <v>4</v>
      </c>
      <c r="G209" s="275" t="s">
        <v>5</v>
      </c>
    </row>
    <row r="210" spans="1:7" hidden="1" x14ac:dyDescent="0.35">
      <c r="A210" s="241" t="s">
        <v>44</v>
      </c>
      <c r="G210" s="276"/>
    </row>
    <row r="211" spans="1:7" hidden="1" x14ac:dyDescent="0.35">
      <c r="A211" s="244" t="s">
        <v>213</v>
      </c>
      <c r="B211" s="245"/>
      <c r="C211" s="245">
        <v>219</v>
      </c>
      <c r="D211" s="245"/>
      <c r="E211" s="246">
        <v>91235</v>
      </c>
      <c r="F211" s="246">
        <v>118583</v>
      </c>
      <c r="G211" s="247">
        <v>145930</v>
      </c>
    </row>
    <row r="212" spans="1:7" hidden="1" x14ac:dyDescent="0.35">
      <c r="A212" s="263"/>
      <c r="B212" s="264"/>
      <c r="C212" s="264"/>
      <c r="D212" s="264"/>
      <c r="E212" s="277">
        <f>E211/2080</f>
        <v>43.862980769230766</v>
      </c>
      <c r="F212" s="277">
        <f t="shared" ref="F212:G212" si="0">F211/2080</f>
        <v>57.011057692307695</v>
      </c>
      <c r="G212" s="278">
        <f t="shared" si="0"/>
        <v>70.15865384615384</v>
      </c>
    </row>
    <row r="213" spans="1:7" hidden="1" x14ac:dyDescent="0.35">
      <c r="A213" s="244" t="s">
        <v>6</v>
      </c>
      <c r="B213" s="245"/>
      <c r="C213" s="245">
        <v>218</v>
      </c>
      <c r="D213" s="245"/>
      <c r="E213" s="246">
        <f>ROUND(E214*2080,0)</f>
        <v>86643</v>
      </c>
      <c r="F213" s="246">
        <f>ROUND(F214*2080,0)</f>
        <v>112705</v>
      </c>
      <c r="G213" s="247">
        <f>ROUND(G214*2080,0)</f>
        <v>138767</v>
      </c>
    </row>
    <row r="214" spans="1:7" hidden="1" x14ac:dyDescent="0.35">
      <c r="A214" s="248"/>
      <c r="B214" s="249"/>
      <c r="C214" s="249"/>
      <c r="D214" s="249"/>
      <c r="E214" s="249">
        <f>ROUND(E107*1.019,4)</f>
        <v>41.655099999999997</v>
      </c>
      <c r="F214" s="249">
        <f>(G214-E214)/2+E214</f>
        <v>54.184899999999999</v>
      </c>
      <c r="G214" s="250">
        <f>ROUND(G107*1.019,4)</f>
        <v>66.714699999999993</v>
      </c>
    </row>
    <row r="215" spans="1:7" hidden="1" x14ac:dyDescent="0.35">
      <c r="A215" s="251" t="s">
        <v>7</v>
      </c>
      <c r="C215" s="233">
        <v>218</v>
      </c>
      <c r="E215" s="246">
        <f t="shared" ref="E215" si="1">ROUND(E216*2080,0)</f>
        <v>86643</v>
      </c>
      <c r="F215" s="246">
        <f t="shared" ref="F215" si="2">ROUND(F216*2080,0)</f>
        <v>112705</v>
      </c>
      <c r="G215" s="247">
        <f t="shared" ref="G215" si="3">ROUND(G216*2080,0)</f>
        <v>138767</v>
      </c>
    </row>
    <row r="216" spans="1:7" hidden="1" x14ac:dyDescent="0.35">
      <c r="A216" s="248"/>
      <c r="B216" s="249"/>
      <c r="C216" s="249"/>
      <c r="D216" s="249"/>
      <c r="E216" s="249">
        <f t="shared" ref="E216" si="4">ROUND(E111*1.019,4)</f>
        <v>41.655099999999997</v>
      </c>
      <c r="F216" s="249">
        <f t="shared" ref="F216" si="5">(G216-E216)/2+E216</f>
        <v>54.184899999999999</v>
      </c>
      <c r="G216" s="250">
        <f t="shared" ref="G216" si="6">ROUND(G111*1.019,4)</f>
        <v>66.714699999999993</v>
      </c>
    </row>
    <row r="217" spans="1:7" hidden="1" x14ac:dyDescent="0.35">
      <c r="A217" s="251" t="s">
        <v>8</v>
      </c>
      <c r="C217" s="233">
        <v>218</v>
      </c>
      <c r="E217" s="246">
        <f t="shared" ref="E217" si="7">ROUND(E218*2080,0)</f>
        <v>86643</v>
      </c>
      <c r="F217" s="246">
        <f t="shared" ref="F217" si="8">ROUND(F218*2080,0)</f>
        <v>112705</v>
      </c>
      <c r="G217" s="247">
        <f t="shared" ref="G217" si="9">ROUND(G218*2080,0)</f>
        <v>138767</v>
      </c>
    </row>
    <row r="218" spans="1:7" hidden="1" x14ac:dyDescent="0.35">
      <c r="A218" s="248"/>
      <c r="B218" s="249"/>
      <c r="C218" s="249"/>
      <c r="D218" s="249"/>
      <c r="E218" s="249">
        <f t="shared" ref="E218" si="10">ROUND(E113*1.019,4)</f>
        <v>41.655099999999997</v>
      </c>
      <c r="F218" s="249">
        <f t="shared" ref="F218" si="11">(G218-E218)/2+E218</f>
        <v>54.184899999999999</v>
      </c>
      <c r="G218" s="250">
        <f t="shared" ref="G218" si="12">ROUND(G113*1.019,4)</f>
        <v>66.714699999999993</v>
      </c>
    </row>
    <row r="219" spans="1:7" hidden="1" x14ac:dyDescent="0.35">
      <c r="A219" s="251" t="s">
        <v>9</v>
      </c>
      <c r="C219" s="233">
        <v>217</v>
      </c>
      <c r="E219" s="246">
        <f t="shared" ref="E219" si="13">ROUND(E220*2080,0)</f>
        <v>82550</v>
      </c>
      <c r="F219" s="246">
        <f t="shared" ref="F219" si="14">ROUND(F220*2080,0)</f>
        <v>107381</v>
      </c>
      <c r="G219" s="247">
        <f t="shared" ref="G219" si="15">ROUND(G220*2080,0)</f>
        <v>132212</v>
      </c>
    </row>
    <row r="220" spans="1:7" hidden="1" x14ac:dyDescent="0.35">
      <c r="A220" s="248"/>
      <c r="B220" s="249"/>
      <c r="C220" s="249"/>
      <c r="D220" s="249"/>
      <c r="E220" s="249">
        <f t="shared" ref="E220" si="16">ROUND(E115*1.019,4)</f>
        <v>39.6873</v>
      </c>
      <c r="F220" s="249">
        <f t="shared" ref="F220" si="17">(G220-E220)/2+E220</f>
        <v>51.625299999999996</v>
      </c>
      <c r="G220" s="250">
        <f t="shared" ref="G220" si="18">ROUND(G115*1.019,4)</f>
        <v>63.563299999999998</v>
      </c>
    </row>
    <row r="221" spans="1:7" hidden="1" x14ac:dyDescent="0.35">
      <c r="A221" s="251" t="s">
        <v>162</v>
      </c>
      <c r="C221" s="233">
        <v>217</v>
      </c>
      <c r="E221" s="279">
        <v>82550</v>
      </c>
      <c r="F221" s="279">
        <v>107381</v>
      </c>
      <c r="G221" s="280">
        <v>132212</v>
      </c>
    </row>
    <row r="222" spans="1:7" hidden="1" x14ac:dyDescent="0.35">
      <c r="A222" s="248"/>
      <c r="B222" s="249"/>
      <c r="C222" s="249"/>
      <c r="D222" s="249"/>
      <c r="E222" s="253">
        <v>39.6873</v>
      </c>
      <c r="F222" s="253">
        <v>51.625299999999996</v>
      </c>
      <c r="G222" s="250">
        <v>63.563299999999998</v>
      </c>
    </row>
    <row r="223" spans="1:7" hidden="1" x14ac:dyDescent="0.35">
      <c r="A223" s="251" t="s">
        <v>10</v>
      </c>
      <c r="C223" s="233">
        <v>216</v>
      </c>
      <c r="E223" s="246">
        <f t="shared" ref="E223" si="19">ROUND(E224*2080,0)</f>
        <v>77237</v>
      </c>
      <c r="F223" s="246">
        <f t="shared" ref="F223" si="20">ROUND(F224*2080,0)</f>
        <v>100470</v>
      </c>
      <c r="G223" s="247">
        <f t="shared" ref="G223" si="21">ROUND(G224*2080,0)</f>
        <v>123703</v>
      </c>
    </row>
    <row r="224" spans="1:7" hidden="1" x14ac:dyDescent="0.35">
      <c r="A224" s="248"/>
      <c r="B224" s="249"/>
      <c r="C224" s="249"/>
      <c r="D224" s="249"/>
      <c r="E224" s="249">
        <f t="shared" ref="E224" si="22">ROUND(E117*1.019,4)</f>
        <v>37.133299999999998</v>
      </c>
      <c r="F224" s="249">
        <f t="shared" ref="F224" si="23">(G224-E224)/2+E224</f>
        <v>48.302949999999996</v>
      </c>
      <c r="G224" s="250">
        <f t="shared" ref="G224" si="24">ROUND(G117*1.019,4)</f>
        <v>59.4726</v>
      </c>
    </row>
    <row r="225" spans="1:7" hidden="1" x14ac:dyDescent="0.35">
      <c r="A225" s="251" t="s">
        <v>12</v>
      </c>
      <c r="C225" s="233">
        <v>216</v>
      </c>
      <c r="E225" s="246">
        <f t="shared" ref="E225" si="25">ROUND(E226*2080,0)</f>
        <v>77237</v>
      </c>
      <c r="F225" s="246">
        <f t="shared" ref="F225" si="26">ROUND(F226*2080,0)</f>
        <v>100470</v>
      </c>
      <c r="G225" s="247">
        <f t="shared" ref="G225" si="27">ROUND(G226*2080,0)</f>
        <v>123703</v>
      </c>
    </row>
    <row r="226" spans="1:7" hidden="1" x14ac:dyDescent="0.35">
      <c r="A226" s="248"/>
      <c r="B226" s="249"/>
      <c r="C226" s="249"/>
      <c r="D226" s="249"/>
      <c r="E226" s="249">
        <f t="shared" ref="E226" si="28">ROUND(E119*1.019,4)</f>
        <v>37.133299999999998</v>
      </c>
      <c r="F226" s="249">
        <f t="shared" ref="F226" si="29">(G226-E226)/2+E226</f>
        <v>48.302949999999996</v>
      </c>
      <c r="G226" s="250">
        <f t="shared" ref="G226" si="30">ROUND(G119*1.019,4)</f>
        <v>59.4726</v>
      </c>
    </row>
    <row r="227" spans="1:7" hidden="1" x14ac:dyDescent="0.35">
      <c r="A227" s="251" t="s">
        <v>11</v>
      </c>
      <c r="C227" s="233">
        <v>216</v>
      </c>
      <c r="E227" s="246">
        <f t="shared" ref="E227" si="31">ROUND(E228*2080,0)</f>
        <v>77237</v>
      </c>
      <c r="F227" s="246">
        <f t="shared" ref="F227" si="32">ROUND(F228*2080,0)</f>
        <v>100470</v>
      </c>
      <c r="G227" s="247">
        <f t="shared" ref="G227" si="33">ROUND(G228*2080,0)</f>
        <v>123703</v>
      </c>
    </row>
    <row r="228" spans="1:7" hidden="1" x14ac:dyDescent="0.35">
      <c r="A228" s="248"/>
      <c r="B228" s="249"/>
      <c r="C228" s="249"/>
      <c r="D228" s="249"/>
      <c r="E228" s="249">
        <f t="shared" ref="E228" si="34">ROUND(E121*1.019,4)</f>
        <v>37.133299999999998</v>
      </c>
      <c r="F228" s="249">
        <f t="shared" ref="F228" si="35">(G228-E228)/2+E228</f>
        <v>48.302949999999996</v>
      </c>
      <c r="G228" s="250">
        <f t="shared" ref="G228" si="36">ROUND(G121*1.019,4)</f>
        <v>59.4726</v>
      </c>
    </row>
    <row r="229" spans="1:7" hidden="1" x14ac:dyDescent="0.35">
      <c r="A229" s="251" t="s">
        <v>154</v>
      </c>
      <c r="C229" s="233">
        <v>216</v>
      </c>
      <c r="E229" s="246">
        <f t="shared" ref="E229" si="37">ROUND(E230*2080,0)</f>
        <v>77237</v>
      </c>
      <c r="F229" s="246">
        <f t="shared" ref="F229" si="38">ROUND(F230*2080,0)</f>
        <v>100470</v>
      </c>
      <c r="G229" s="247">
        <f t="shared" ref="G229" si="39">ROUND(G230*2080,0)</f>
        <v>123703</v>
      </c>
    </row>
    <row r="230" spans="1:7" hidden="1" x14ac:dyDescent="0.35">
      <c r="A230" s="248"/>
      <c r="B230" s="249"/>
      <c r="C230" s="249"/>
      <c r="D230" s="249"/>
      <c r="E230" s="249">
        <f t="shared" ref="E230" si="40">ROUND(E123*1.019,4)</f>
        <v>37.133299999999998</v>
      </c>
      <c r="F230" s="249">
        <f t="shared" ref="F230" si="41">(G230-E230)/2+E230</f>
        <v>48.302949999999996</v>
      </c>
      <c r="G230" s="250">
        <f t="shared" ref="G230" si="42">ROUND(G123*1.019,4)</f>
        <v>59.4726</v>
      </c>
    </row>
    <row r="231" spans="1:7" hidden="1" x14ac:dyDescent="0.35">
      <c r="A231" s="251" t="s">
        <v>13</v>
      </c>
      <c r="C231" s="233">
        <v>215</v>
      </c>
      <c r="E231" s="246">
        <f t="shared" ref="E231" si="43">ROUND(E232*2080,0)</f>
        <v>70907</v>
      </c>
      <c r="F231" s="246">
        <f t="shared" ref="F231" si="44">ROUND(F232*2080,0)</f>
        <v>92236</v>
      </c>
      <c r="G231" s="247">
        <f t="shared" ref="G231" si="45">ROUND(G232*2080,0)</f>
        <v>113565</v>
      </c>
    </row>
    <row r="232" spans="1:7" hidden="1" x14ac:dyDescent="0.35">
      <c r="A232" s="248"/>
      <c r="B232" s="249"/>
      <c r="C232" s="249"/>
      <c r="D232" s="249"/>
      <c r="E232" s="249">
        <f t="shared" ref="E232" si="46">ROUND(E125*1.019,4)</f>
        <v>34.0899</v>
      </c>
      <c r="F232" s="249">
        <f t="shared" ref="F232" si="47">(G232-E232)/2+E232</f>
        <v>44.344149999999999</v>
      </c>
      <c r="G232" s="250">
        <f t="shared" ref="G232" si="48">ROUND(G125*1.019,4)</f>
        <v>54.598399999999998</v>
      </c>
    </row>
    <row r="233" spans="1:7" hidden="1" x14ac:dyDescent="0.35">
      <c r="A233" s="251" t="s">
        <v>163</v>
      </c>
      <c r="C233" s="233">
        <v>215</v>
      </c>
      <c r="E233" s="246">
        <f t="shared" ref="E233" si="49">ROUND(E234*2080,0)</f>
        <v>70907</v>
      </c>
      <c r="F233" s="246">
        <f t="shared" ref="F233" si="50">ROUND(F234*2080,0)</f>
        <v>92236</v>
      </c>
      <c r="G233" s="247">
        <f t="shared" ref="G233" si="51">ROUND(G234*2080,0)</f>
        <v>113565</v>
      </c>
    </row>
    <row r="234" spans="1:7" hidden="1" x14ac:dyDescent="0.35">
      <c r="A234" s="248"/>
      <c r="B234" s="249"/>
      <c r="C234" s="249"/>
      <c r="D234" s="249"/>
      <c r="E234" s="249">
        <f t="shared" ref="E234" si="52">ROUND(E127*1.019,4)</f>
        <v>34.0899</v>
      </c>
      <c r="F234" s="249">
        <f t="shared" ref="F234" si="53">(G234-E234)/2+E234</f>
        <v>44.344149999999999</v>
      </c>
      <c r="G234" s="250">
        <f t="shared" ref="G234" si="54">ROUND(G127*1.019,4)</f>
        <v>54.598399999999998</v>
      </c>
    </row>
    <row r="235" spans="1:7" hidden="1" x14ac:dyDescent="0.35">
      <c r="A235" s="251" t="s">
        <v>38</v>
      </c>
      <c r="C235" s="281" t="s">
        <v>214</v>
      </c>
      <c r="E235" s="246">
        <v>70907</v>
      </c>
      <c r="F235" s="246">
        <v>92236</v>
      </c>
      <c r="G235" s="247">
        <v>113565</v>
      </c>
    </row>
    <row r="236" spans="1:7" hidden="1" x14ac:dyDescent="0.35">
      <c r="A236" s="248"/>
      <c r="B236" s="249"/>
      <c r="C236" s="249"/>
      <c r="D236" s="249"/>
      <c r="E236" s="249">
        <v>34.0899</v>
      </c>
      <c r="F236" s="249">
        <v>44.344149999999999</v>
      </c>
      <c r="G236" s="250">
        <v>54.598399999999998</v>
      </c>
    </row>
    <row r="237" spans="1:7" hidden="1" x14ac:dyDescent="0.35">
      <c r="A237" s="251" t="s">
        <v>14</v>
      </c>
      <c r="C237" s="233">
        <v>214</v>
      </c>
      <c r="E237" s="246">
        <f t="shared" ref="E237" si="55">ROUND(E238*2080,0)</f>
        <v>66901</v>
      </c>
      <c r="F237" s="246">
        <f t="shared" ref="F237" si="56">ROUND(F238*2080,0)</f>
        <v>87024</v>
      </c>
      <c r="G237" s="247">
        <f t="shared" ref="G237" si="57">ROUND(G238*2080,0)</f>
        <v>107148</v>
      </c>
    </row>
    <row r="238" spans="1:7" hidden="1" x14ac:dyDescent="0.35">
      <c r="A238" s="248"/>
      <c r="B238" s="249"/>
      <c r="C238" s="249"/>
      <c r="D238" s="249"/>
      <c r="E238" s="249">
        <f t="shared" ref="E238" si="58">ROUND(E129*1.019,4)</f>
        <v>32.163800000000002</v>
      </c>
      <c r="F238" s="249">
        <f t="shared" ref="F238" si="59">(G238-E238)/2+E238</f>
        <v>41.838650000000001</v>
      </c>
      <c r="G238" s="250">
        <f t="shared" ref="G238" si="60">ROUND(G129*1.019,4)</f>
        <v>51.513500000000001</v>
      </c>
    </row>
    <row r="239" spans="1:7" hidden="1" x14ac:dyDescent="0.35">
      <c r="A239" s="251" t="s">
        <v>15</v>
      </c>
      <c r="C239" s="233">
        <v>214</v>
      </c>
      <c r="E239" s="246">
        <f t="shared" ref="E239" si="61">ROUND(E240*2080,0)</f>
        <v>66901</v>
      </c>
      <c r="F239" s="246">
        <f t="shared" ref="F239" si="62">ROUND(F240*2080,0)</f>
        <v>87024</v>
      </c>
      <c r="G239" s="247">
        <f t="shared" ref="G239" si="63">ROUND(G240*2080,0)</f>
        <v>107148</v>
      </c>
    </row>
    <row r="240" spans="1:7" hidden="1" x14ac:dyDescent="0.35">
      <c r="A240" s="248"/>
      <c r="B240" s="249"/>
      <c r="C240" s="249"/>
      <c r="D240" s="249"/>
      <c r="E240" s="249">
        <f t="shared" ref="E240" si="64">ROUND(E131*1.019,4)</f>
        <v>32.163800000000002</v>
      </c>
      <c r="F240" s="249">
        <f t="shared" ref="F240" si="65">(G240-E240)/2+E240</f>
        <v>41.838650000000001</v>
      </c>
      <c r="G240" s="250">
        <f t="shared" ref="G240" si="66">ROUND(G131*1.019,4)</f>
        <v>51.513500000000001</v>
      </c>
    </row>
    <row r="241" spans="1:7" hidden="1" x14ac:dyDescent="0.35">
      <c r="A241" s="252" t="s">
        <v>171</v>
      </c>
      <c r="B241" s="253"/>
      <c r="C241" s="254">
        <v>214</v>
      </c>
      <c r="D241" s="253"/>
      <c r="E241" s="246">
        <f t="shared" ref="E241" si="67">ROUND(E242*2080,0)</f>
        <v>66901</v>
      </c>
      <c r="F241" s="246">
        <f t="shared" ref="F241" si="68">ROUND(F242*2080,0)</f>
        <v>87024</v>
      </c>
      <c r="G241" s="247">
        <f t="shared" ref="G241" si="69">ROUND(G242*2080,0)</f>
        <v>107148</v>
      </c>
    </row>
    <row r="242" spans="1:7" hidden="1" x14ac:dyDescent="0.35">
      <c r="A242" s="248"/>
      <c r="B242" s="249"/>
      <c r="C242" s="249"/>
      <c r="D242" s="249"/>
      <c r="E242" s="249">
        <f t="shared" ref="E242" si="70">ROUND(E133*1.019,4)</f>
        <v>32.163800000000002</v>
      </c>
      <c r="F242" s="249">
        <f t="shared" ref="F242" si="71">(G242-E242)/2+E242</f>
        <v>41.838650000000001</v>
      </c>
      <c r="G242" s="250">
        <f t="shared" ref="G242" si="72">ROUND(G133*1.019,4)</f>
        <v>51.513500000000001</v>
      </c>
    </row>
    <row r="243" spans="1:7" hidden="1" x14ac:dyDescent="0.35">
      <c r="A243" s="282" t="s">
        <v>16</v>
      </c>
      <c r="C243" s="233">
        <v>214</v>
      </c>
      <c r="E243" s="246">
        <f t="shared" ref="E243" si="73">ROUND(E244*2080,0)</f>
        <v>66901</v>
      </c>
      <c r="F243" s="246">
        <f t="shared" ref="F243" si="74">ROUND(F244*2080,0)</f>
        <v>87024</v>
      </c>
      <c r="G243" s="247">
        <f t="shared" ref="G243" si="75">ROUND(G244*2080,0)</f>
        <v>107148</v>
      </c>
    </row>
    <row r="244" spans="1:7" hidden="1" x14ac:dyDescent="0.35">
      <c r="A244" s="248"/>
      <c r="B244" s="249"/>
      <c r="C244" s="249"/>
      <c r="D244" s="249"/>
      <c r="E244" s="249">
        <f t="shared" ref="E244" si="76">ROUND(E135*1.019,4)</f>
        <v>32.163800000000002</v>
      </c>
      <c r="F244" s="249">
        <f t="shared" ref="F244" si="77">(G244-E244)/2+E244</f>
        <v>41.838650000000001</v>
      </c>
      <c r="G244" s="250">
        <f t="shared" ref="G244" si="78">ROUND(G135*1.019,4)</f>
        <v>51.513500000000001</v>
      </c>
    </row>
    <row r="245" spans="1:7" hidden="1" x14ac:dyDescent="0.35">
      <c r="A245" s="252" t="s">
        <v>164</v>
      </c>
      <c r="B245" s="253"/>
      <c r="C245" s="233">
        <v>214</v>
      </c>
      <c r="D245" s="253"/>
      <c r="E245" s="246">
        <f t="shared" ref="E245" si="79">ROUND(E246*2080,0)</f>
        <v>66901</v>
      </c>
      <c r="F245" s="246">
        <f t="shared" ref="F245" si="80">ROUND(F246*2080,0)</f>
        <v>87024</v>
      </c>
      <c r="G245" s="247">
        <f t="shared" ref="G245" si="81">ROUND(G246*2080,0)</f>
        <v>107148</v>
      </c>
    </row>
    <row r="246" spans="1:7" hidden="1" x14ac:dyDescent="0.35">
      <c r="A246" s="248"/>
      <c r="B246" s="249"/>
      <c r="C246" s="249"/>
      <c r="D246" s="249"/>
      <c r="E246" s="249">
        <f t="shared" ref="E246" si="82">ROUND(E139*1.019,4)</f>
        <v>32.163800000000002</v>
      </c>
      <c r="F246" s="249">
        <f t="shared" ref="F246" si="83">(G246-E246)/2+E246</f>
        <v>41.838650000000001</v>
      </c>
      <c r="G246" s="250">
        <f t="shared" ref="G246" si="84">ROUND(G139*1.019,4)</f>
        <v>51.513500000000001</v>
      </c>
    </row>
    <row r="247" spans="1:7" hidden="1" x14ac:dyDescent="0.35">
      <c r="A247" s="251" t="s">
        <v>17</v>
      </c>
      <c r="C247" s="233">
        <v>213</v>
      </c>
      <c r="E247" s="246">
        <f t="shared" ref="E247" si="85">ROUND(E248*2080,0)</f>
        <v>62729</v>
      </c>
      <c r="F247" s="246">
        <f t="shared" ref="F247" si="86">ROUND(F248*2080,0)</f>
        <v>81599</v>
      </c>
      <c r="G247" s="247">
        <f t="shared" ref="G247" si="87">ROUND(G248*2080,0)</f>
        <v>100468</v>
      </c>
    </row>
    <row r="248" spans="1:7" hidden="1" x14ac:dyDescent="0.35">
      <c r="A248" s="248"/>
      <c r="B248" s="249"/>
      <c r="C248" s="249"/>
      <c r="D248" s="249"/>
      <c r="E248" s="249">
        <f t="shared" ref="E248" si="88">ROUND(E141*1.019,4)</f>
        <v>30.1584</v>
      </c>
      <c r="F248" s="249">
        <f t="shared" ref="F248" si="89">(G248-E248)/2+E248</f>
        <v>39.2301</v>
      </c>
      <c r="G248" s="250">
        <f t="shared" ref="G248" si="90">ROUND(G141*1.019,4)</f>
        <v>48.3018</v>
      </c>
    </row>
    <row r="249" spans="1:7" hidden="1" x14ac:dyDescent="0.35">
      <c r="A249" s="251" t="s">
        <v>196</v>
      </c>
      <c r="C249" s="233">
        <v>213</v>
      </c>
      <c r="E249" s="246">
        <f t="shared" ref="E249" si="91">ROUND(E250*2080,0)</f>
        <v>62729</v>
      </c>
      <c r="F249" s="246">
        <f t="shared" ref="F249" si="92">ROUND(F250*2080,0)</f>
        <v>81599</v>
      </c>
      <c r="G249" s="247">
        <f t="shared" ref="G249" si="93">ROUND(G250*2080,0)</f>
        <v>100468</v>
      </c>
    </row>
    <row r="250" spans="1:7" hidden="1" x14ac:dyDescent="0.35">
      <c r="A250" s="248"/>
      <c r="B250" s="249"/>
      <c r="C250" s="249"/>
      <c r="D250" s="249"/>
      <c r="E250" s="249">
        <f t="shared" ref="E250" si="94">ROUND(E143*1.019,4)</f>
        <v>30.1584</v>
      </c>
      <c r="F250" s="249">
        <f t="shared" ref="F250" si="95">(G250-E250)/2+E250</f>
        <v>39.2301</v>
      </c>
      <c r="G250" s="250">
        <f t="shared" ref="G250" si="96">ROUND(G143*1.019,4)</f>
        <v>48.3018</v>
      </c>
    </row>
    <row r="251" spans="1:7" hidden="1" x14ac:dyDescent="0.35">
      <c r="A251" s="252" t="s">
        <v>192</v>
      </c>
      <c r="B251" s="253"/>
      <c r="C251" s="254">
        <v>213</v>
      </c>
      <c r="D251" s="253"/>
      <c r="E251" s="246">
        <f t="shared" ref="E251" si="97">ROUND(E252*2080,0)</f>
        <v>62729</v>
      </c>
      <c r="F251" s="246">
        <f t="shared" ref="F251" si="98">ROUND(F252*2080,0)</f>
        <v>81599</v>
      </c>
      <c r="G251" s="247">
        <f t="shared" ref="G251" si="99">ROUND(G252*2080,0)</f>
        <v>100468</v>
      </c>
    </row>
    <row r="252" spans="1:7" hidden="1" x14ac:dyDescent="0.35">
      <c r="A252" s="248"/>
      <c r="B252" s="249"/>
      <c r="C252" s="249"/>
      <c r="D252" s="249"/>
      <c r="E252" s="249">
        <f t="shared" ref="E252" si="100">ROUND(E145*1.019,4)</f>
        <v>30.1584</v>
      </c>
      <c r="F252" s="249">
        <f t="shared" ref="F252" si="101">(G252-E252)/2+E252</f>
        <v>39.2301</v>
      </c>
      <c r="G252" s="250">
        <f t="shared" ref="G252" si="102">ROUND(G145*1.019,4)</f>
        <v>48.3018</v>
      </c>
    </row>
    <row r="253" spans="1:7" hidden="1" x14ac:dyDescent="0.35">
      <c r="A253" s="251" t="s">
        <v>181</v>
      </c>
      <c r="C253" s="233">
        <v>212</v>
      </c>
      <c r="E253" s="246">
        <f t="shared" ref="E253" si="103">ROUND(E254*2080,0)</f>
        <v>57189</v>
      </c>
      <c r="F253" s="246">
        <f t="shared" ref="F253" si="104">ROUND(F254*2080,0)</f>
        <v>74392</v>
      </c>
      <c r="G253" s="247">
        <f t="shared" ref="G253" si="105">ROUND(G254*2080,0)</f>
        <v>91594</v>
      </c>
    </row>
    <row r="254" spans="1:7" hidden="1" x14ac:dyDescent="0.35">
      <c r="A254" s="248"/>
      <c r="B254" s="249"/>
      <c r="C254" s="249"/>
      <c r="D254" s="249"/>
      <c r="E254" s="249">
        <f t="shared" ref="E254" si="106">ROUND(E147*1.019,4)</f>
        <v>27.494800000000001</v>
      </c>
      <c r="F254" s="249">
        <f t="shared" ref="F254" si="107">(G254-E254)/2+E254</f>
        <v>35.7652</v>
      </c>
      <c r="G254" s="250">
        <f t="shared" ref="G254" si="108">ROUND(G147*1.019,4)</f>
        <v>44.035600000000002</v>
      </c>
    </row>
    <row r="255" spans="1:7" hidden="1" x14ac:dyDescent="0.35">
      <c r="A255" s="251" t="s">
        <v>18</v>
      </c>
      <c r="C255" s="233">
        <v>212</v>
      </c>
      <c r="E255" s="246">
        <f t="shared" ref="E255" si="109">ROUND(E256*2080,0)</f>
        <v>57189</v>
      </c>
      <c r="F255" s="246">
        <f t="shared" ref="F255" si="110">ROUND(F256*2080,0)</f>
        <v>74392</v>
      </c>
      <c r="G255" s="247">
        <f t="shared" ref="G255" si="111">ROUND(G256*2080,0)</f>
        <v>91594</v>
      </c>
    </row>
    <row r="256" spans="1:7" hidden="1" x14ac:dyDescent="0.35">
      <c r="A256" s="248"/>
      <c r="B256" s="249"/>
      <c r="C256" s="249"/>
      <c r="D256" s="249"/>
      <c r="E256" s="249">
        <f t="shared" ref="E256" si="112">ROUND(E149*1.019,4)</f>
        <v>27.494800000000001</v>
      </c>
      <c r="F256" s="249">
        <f t="shared" ref="F256" si="113">(G256-E256)/2+E256</f>
        <v>35.7652</v>
      </c>
      <c r="G256" s="250">
        <f t="shared" ref="G256" si="114">ROUND(G149*1.019,4)</f>
        <v>44.035600000000002</v>
      </c>
    </row>
    <row r="257" spans="1:7" hidden="1" x14ac:dyDescent="0.35">
      <c r="A257" s="244" t="s">
        <v>193</v>
      </c>
      <c r="B257" s="245"/>
      <c r="C257" s="245">
        <v>212</v>
      </c>
      <c r="D257" s="245"/>
      <c r="E257" s="246">
        <f t="shared" ref="E257" si="115">ROUND(E258*2080,0)</f>
        <v>57189</v>
      </c>
      <c r="F257" s="246">
        <f t="shared" ref="F257" si="116">ROUND(F258*2080,0)</f>
        <v>74392</v>
      </c>
      <c r="G257" s="247">
        <f t="shared" ref="G257" si="117">ROUND(G258*2080,0)</f>
        <v>91594</v>
      </c>
    </row>
    <row r="258" spans="1:7" hidden="1" x14ac:dyDescent="0.35">
      <c r="A258" s="248"/>
      <c r="B258" s="249"/>
      <c r="C258" s="249"/>
      <c r="D258" s="249"/>
      <c r="E258" s="249">
        <f t="shared" ref="E258" si="118">ROUND(E151*1.019,4)</f>
        <v>27.494800000000001</v>
      </c>
      <c r="F258" s="249">
        <f t="shared" ref="F258" si="119">(G258-E258)/2+E258</f>
        <v>35.7652</v>
      </c>
      <c r="G258" s="250">
        <f t="shared" ref="G258" si="120">ROUND(G151*1.019,4)</f>
        <v>44.035600000000002</v>
      </c>
    </row>
    <row r="259" spans="1:7" hidden="1" x14ac:dyDescent="0.35">
      <c r="A259" s="251" t="s">
        <v>20</v>
      </c>
      <c r="C259" s="233">
        <v>212</v>
      </c>
      <c r="E259" s="242">
        <f t="shared" ref="E259" si="121">ROUND(E260*2080,0)</f>
        <v>57189</v>
      </c>
      <c r="F259" s="242">
        <f t="shared" ref="F259" si="122">ROUND(F260*2080,0)</f>
        <v>74392</v>
      </c>
      <c r="G259" s="243">
        <f t="shared" ref="G259" si="123">ROUND(G260*2080,0)</f>
        <v>91594</v>
      </c>
    </row>
    <row r="260" spans="1:7" hidden="1" x14ac:dyDescent="0.35">
      <c r="A260" s="248"/>
      <c r="B260" s="249"/>
      <c r="C260" s="249"/>
      <c r="D260" s="249"/>
      <c r="E260" s="249">
        <f t="shared" ref="E260" si="124">ROUND(E153*1.019,4)</f>
        <v>27.494800000000001</v>
      </c>
      <c r="F260" s="249">
        <f t="shared" ref="F260" si="125">(G260-E260)/2+E260</f>
        <v>35.7652</v>
      </c>
      <c r="G260" s="250">
        <f t="shared" ref="G260" si="126">ROUND(G153*1.019,4)</f>
        <v>44.035600000000002</v>
      </c>
    </row>
    <row r="261" spans="1:7" hidden="1" x14ac:dyDescent="0.35">
      <c r="A261" s="252" t="s">
        <v>194</v>
      </c>
      <c r="B261" s="253"/>
      <c r="C261" s="254">
        <v>212</v>
      </c>
      <c r="D261" s="253"/>
      <c r="E261" s="246">
        <f t="shared" ref="E261" si="127">ROUND(E262*2080,0)</f>
        <v>57189</v>
      </c>
      <c r="F261" s="246">
        <f t="shared" ref="F261" si="128">ROUND(F262*2080,0)</f>
        <v>74392</v>
      </c>
      <c r="G261" s="247">
        <f t="shared" ref="G261" si="129">ROUND(G262*2080,0)</f>
        <v>91594</v>
      </c>
    </row>
    <row r="262" spans="1:7" hidden="1" x14ac:dyDescent="0.35">
      <c r="A262" s="248"/>
      <c r="B262" s="249"/>
      <c r="C262" s="249"/>
      <c r="D262" s="249"/>
      <c r="E262" s="249">
        <f t="shared" ref="E262" si="130">ROUND(E155*1.019,4)</f>
        <v>27.494800000000001</v>
      </c>
      <c r="F262" s="249">
        <f t="shared" ref="F262" si="131">(G262-E262)/2+E262</f>
        <v>35.7652</v>
      </c>
      <c r="G262" s="250">
        <f t="shared" ref="G262" si="132">ROUND(G155*1.019,4)</f>
        <v>44.035600000000002</v>
      </c>
    </row>
    <row r="263" spans="1:7" hidden="1" x14ac:dyDescent="0.35">
      <c r="A263" s="251" t="s">
        <v>51</v>
      </c>
      <c r="C263" s="233">
        <v>212</v>
      </c>
      <c r="E263" s="246">
        <f t="shared" ref="E263" si="133">ROUND(E264*2080,0)</f>
        <v>57189</v>
      </c>
      <c r="F263" s="246">
        <f t="shared" ref="F263" si="134">ROUND(F264*2080,0)</f>
        <v>74392</v>
      </c>
      <c r="G263" s="247">
        <f t="shared" ref="G263" si="135">ROUND(G264*2080,0)</f>
        <v>91594</v>
      </c>
    </row>
    <row r="264" spans="1:7" hidden="1" x14ac:dyDescent="0.35">
      <c r="A264" s="268"/>
      <c r="B264" s="264"/>
      <c r="C264" s="264"/>
      <c r="D264" s="264"/>
      <c r="E264" s="249">
        <f t="shared" ref="E264" si="136">ROUND(E157*1.019,4)</f>
        <v>27.494800000000001</v>
      </c>
      <c r="F264" s="249">
        <f t="shared" ref="F264" si="137">(G264-E264)/2+E264</f>
        <v>35.7652</v>
      </c>
      <c r="G264" s="250">
        <f t="shared" ref="G264" si="138">ROUND(G157*1.019,4)</f>
        <v>44.035600000000002</v>
      </c>
    </row>
    <row r="265" spans="1:7" hidden="1" x14ac:dyDescent="0.35">
      <c r="A265" s="283" t="s">
        <v>56</v>
      </c>
      <c r="B265" s="245"/>
      <c r="C265" s="245">
        <v>212</v>
      </c>
      <c r="D265" s="245"/>
      <c r="E265" s="246">
        <f t="shared" ref="E265" si="139">ROUND(E266*2080,0)</f>
        <v>57189</v>
      </c>
      <c r="F265" s="246">
        <f t="shared" ref="F265" si="140">ROUND(F266*2080,0)</f>
        <v>74392</v>
      </c>
      <c r="G265" s="247">
        <f t="shared" ref="G265" si="141">ROUND(G266*2080,0)</f>
        <v>91594</v>
      </c>
    </row>
    <row r="266" spans="1:7" hidden="1" x14ac:dyDescent="0.35">
      <c r="A266" s="248"/>
      <c r="B266" s="249"/>
      <c r="C266" s="249"/>
      <c r="D266" s="249"/>
      <c r="E266" s="249">
        <f t="shared" ref="E266" si="142">ROUND(E159*1.019,4)</f>
        <v>27.494800000000001</v>
      </c>
      <c r="F266" s="249">
        <f t="shared" ref="F266" si="143">(G266-E266)/2+E266</f>
        <v>35.7652</v>
      </c>
      <c r="G266" s="250">
        <f t="shared" ref="G266" si="144">ROUND(G159*1.019,4)</f>
        <v>44.035600000000002</v>
      </c>
    </row>
    <row r="267" spans="1:7" hidden="1" x14ac:dyDescent="0.35">
      <c r="A267" s="251" t="s">
        <v>37</v>
      </c>
      <c r="C267" s="233">
        <v>211</v>
      </c>
      <c r="E267" s="246">
        <f t="shared" ref="E267" si="145">ROUND(E268*2080,0)</f>
        <v>52564</v>
      </c>
      <c r="F267" s="246">
        <f t="shared" ref="F267" si="146">ROUND(F268*2080,0)</f>
        <v>68376</v>
      </c>
      <c r="G267" s="247">
        <f t="shared" ref="G267" si="147">ROUND(G268*2080,0)</f>
        <v>84187</v>
      </c>
    </row>
    <row r="268" spans="1:7" hidden="1" x14ac:dyDescent="0.35">
      <c r="A268" s="248"/>
      <c r="B268" s="249"/>
      <c r="C268" s="249"/>
      <c r="D268" s="249"/>
      <c r="E268" s="249">
        <f t="shared" ref="E268" si="148">ROUND(E161*1.019,4)</f>
        <v>25.2713</v>
      </c>
      <c r="F268" s="249">
        <f t="shared" ref="F268" si="149">(G268-E268)/2+E268</f>
        <v>32.872999999999998</v>
      </c>
      <c r="G268" s="250">
        <f t="shared" ref="G268" si="150">ROUND(G161*1.019,4)</f>
        <v>40.474699999999999</v>
      </c>
    </row>
    <row r="269" spans="1:7" hidden="1" x14ac:dyDescent="0.35">
      <c r="A269" s="255" t="s">
        <v>21</v>
      </c>
      <c r="B269" s="256"/>
      <c r="C269" s="257">
        <v>211</v>
      </c>
      <c r="D269" s="256"/>
      <c r="E269" s="246">
        <f t="shared" ref="E269" si="151">ROUND(E270*2080,0)</f>
        <v>52564</v>
      </c>
      <c r="F269" s="246">
        <f t="shared" ref="F269" si="152">ROUND(F270*2080,0)</f>
        <v>68376</v>
      </c>
      <c r="G269" s="247">
        <f t="shared" ref="G269" si="153">ROUND(G270*2080,0)</f>
        <v>84187</v>
      </c>
    </row>
    <row r="270" spans="1:7" hidden="1" x14ac:dyDescent="0.35">
      <c r="A270" s="259"/>
      <c r="B270" s="260"/>
      <c r="C270" s="284"/>
      <c r="D270" s="260"/>
      <c r="E270" s="260">
        <f t="shared" ref="E270" si="154">ROUND(E163*1.019,4)</f>
        <v>25.2713</v>
      </c>
      <c r="F270" s="260">
        <f t="shared" ref="F270" si="155">(G270-E270)/2+E270</f>
        <v>32.872999999999998</v>
      </c>
      <c r="G270" s="261">
        <f t="shared" ref="G270" si="156">ROUND(G163*1.019,4)</f>
        <v>40.474699999999999</v>
      </c>
    </row>
    <row r="271" spans="1:7" hidden="1" x14ac:dyDescent="0.35">
      <c r="A271" s="285" t="s">
        <v>57</v>
      </c>
      <c r="B271" s="253"/>
      <c r="C271" s="254">
        <v>211</v>
      </c>
      <c r="D271" s="253"/>
      <c r="E271" s="242">
        <f t="shared" ref="E271" si="157">ROUND(E272*2080,0)</f>
        <v>52564</v>
      </c>
      <c r="F271" s="242">
        <f t="shared" ref="F271" si="158">ROUND(F272*2080,0)</f>
        <v>70060</v>
      </c>
      <c r="G271" s="243">
        <f t="shared" ref="G271" si="159">ROUND(G272*2080,0)</f>
        <v>87555</v>
      </c>
    </row>
    <row r="272" spans="1:7" hidden="1" x14ac:dyDescent="0.35">
      <c r="A272" s="271"/>
      <c r="B272" s="249"/>
      <c r="C272" s="258"/>
      <c r="D272" s="249"/>
      <c r="E272" s="249">
        <f t="shared" ref="E272" si="160">ROUND(E165*1.019,4)</f>
        <v>25.2713</v>
      </c>
      <c r="F272" s="249">
        <f t="shared" ref="F272" si="161">(G272-E272)/2+E272</f>
        <v>33.682499999999997</v>
      </c>
      <c r="G272" s="250">
        <f t="shared" ref="G272" si="162">ROUND(G165*1.019*1.04,4)</f>
        <v>42.093699999999998</v>
      </c>
    </row>
    <row r="273" spans="1:7" hidden="1" x14ac:dyDescent="0.35">
      <c r="A273" s="282" t="s">
        <v>53</v>
      </c>
      <c r="C273" s="233">
        <v>211</v>
      </c>
      <c r="E273" s="246">
        <f t="shared" ref="E273" si="163">ROUND(E274*2080,0)</f>
        <v>52564</v>
      </c>
      <c r="F273" s="246">
        <f t="shared" ref="F273" si="164">ROUND(F274*2080,0)</f>
        <v>70060</v>
      </c>
      <c r="G273" s="247">
        <f t="shared" ref="G273" si="165">ROUND(G274*2080,0)</f>
        <v>87555</v>
      </c>
    </row>
    <row r="274" spans="1:7" hidden="1" x14ac:dyDescent="0.35">
      <c r="A274" s="259"/>
      <c r="B274" s="260"/>
      <c r="C274" s="260"/>
      <c r="D274" s="260"/>
      <c r="E274" s="260">
        <f t="shared" ref="E274" si="166">ROUND(E167*1.019,4)</f>
        <v>25.2713</v>
      </c>
      <c r="F274" s="260">
        <f t="shared" ref="F274" si="167">(G274-E274)/2+E274</f>
        <v>33.682499999999997</v>
      </c>
      <c r="G274" s="261">
        <f t="shared" ref="G274" si="168">ROUND(G167*1.019*1.04,4)</f>
        <v>42.093699999999998</v>
      </c>
    </row>
    <row r="275" spans="1:7" hidden="1" x14ac:dyDescent="0.35">
      <c r="A275" s="262"/>
      <c r="B275" s="253"/>
      <c r="C275" s="253"/>
      <c r="D275" s="253"/>
      <c r="E275" s="253"/>
      <c r="F275" s="253"/>
      <c r="G275" s="253"/>
    </row>
    <row r="276" spans="1:7" hidden="1" x14ac:dyDescent="0.35">
      <c r="A276" s="229" t="s">
        <v>61</v>
      </c>
      <c r="B276" s="230"/>
      <c r="C276" s="230"/>
      <c r="D276" s="230"/>
      <c r="E276" s="231"/>
      <c r="F276" s="231"/>
      <c r="G276" s="232" t="s">
        <v>197</v>
      </c>
    </row>
    <row r="277" spans="1:7" hidden="1" x14ac:dyDescent="0.35">
      <c r="A277" s="286"/>
      <c r="B277" s="287"/>
      <c r="C277" s="288" t="s">
        <v>0</v>
      </c>
      <c r="D277" s="287"/>
      <c r="E277" s="289"/>
      <c r="F277" s="289"/>
      <c r="G277" s="290"/>
    </row>
    <row r="278" spans="1:7" hidden="1" x14ac:dyDescent="0.35">
      <c r="A278" s="291" t="s">
        <v>1</v>
      </c>
      <c r="B278" s="239"/>
      <c r="C278" s="239" t="s">
        <v>2</v>
      </c>
      <c r="D278" s="239"/>
      <c r="E278" s="240" t="s">
        <v>3</v>
      </c>
      <c r="F278" s="240" t="s">
        <v>4</v>
      </c>
      <c r="G278" s="292" t="s">
        <v>5</v>
      </c>
    </row>
    <row r="279" spans="1:7" hidden="1" x14ac:dyDescent="0.35">
      <c r="A279" s="263" t="s">
        <v>23</v>
      </c>
      <c r="B279" s="264"/>
      <c r="C279" s="264"/>
      <c r="D279" s="264"/>
      <c r="E279" s="265"/>
      <c r="F279" s="265"/>
      <c r="G279" s="266"/>
    </row>
    <row r="280" spans="1:7" ht="14.45" hidden="1" customHeight="1" x14ac:dyDescent="0.35">
      <c r="A280" s="251" t="s">
        <v>48</v>
      </c>
      <c r="C280" s="233">
        <v>119</v>
      </c>
      <c r="E280" s="246">
        <f>ROUND(E281*2080,0)</f>
        <v>60369</v>
      </c>
      <c r="F280" s="246">
        <f>ROUND(F281*2080,0)</f>
        <v>74133</v>
      </c>
      <c r="G280" s="247">
        <f>ROUND(G281*2080,0)</f>
        <v>87897</v>
      </c>
    </row>
    <row r="281" spans="1:7" hidden="1" x14ac:dyDescent="0.35">
      <c r="A281" s="248"/>
      <c r="B281" s="249"/>
      <c r="C281" s="249"/>
      <c r="D281" s="249"/>
      <c r="E281" s="249">
        <f>ROUND(E174*1.019,4)</f>
        <v>29.023499999999999</v>
      </c>
      <c r="F281" s="249">
        <f>(G281-E281)/2+E281</f>
        <v>35.640950000000004</v>
      </c>
      <c r="G281" s="250">
        <f>ROUND(G174*1.019,4)</f>
        <v>42.258400000000002</v>
      </c>
    </row>
    <row r="282" spans="1:7" hidden="1" x14ac:dyDescent="0.35">
      <c r="A282" s="251" t="s">
        <v>172</v>
      </c>
      <c r="B282" s="253"/>
      <c r="C282" s="254">
        <v>119</v>
      </c>
      <c r="D282" s="253"/>
      <c r="E282" s="246">
        <f t="shared" ref="E282" si="169">ROUND(E283*2080,0)</f>
        <v>60369</v>
      </c>
      <c r="F282" s="246">
        <f t="shared" ref="F282" si="170">ROUND(F283*2080,0)</f>
        <v>74133</v>
      </c>
      <c r="G282" s="247">
        <f t="shared" ref="G282" si="171">ROUND(G283*2080,0)</f>
        <v>87897</v>
      </c>
    </row>
    <row r="283" spans="1:7" hidden="1" x14ac:dyDescent="0.35">
      <c r="A283" s="248"/>
      <c r="B283" s="249"/>
      <c r="C283" s="249"/>
      <c r="D283" s="249"/>
      <c r="E283" s="249">
        <f t="shared" ref="E283" si="172">ROUND(E176*1.019,4)</f>
        <v>29.023499999999999</v>
      </c>
      <c r="F283" s="249">
        <f t="shared" ref="F283" si="173">(G283-E283)/2+E283</f>
        <v>35.640950000000004</v>
      </c>
      <c r="G283" s="250">
        <f t="shared" ref="G283" si="174">ROUND(G176*1.019,4)</f>
        <v>42.258400000000002</v>
      </c>
    </row>
    <row r="284" spans="1:7" hidden="1" x14ac:dyDescent="0.35">
      <c r="A284" s="251" t="s">
        <v>36</v>
      </c>
      <c r="C284" s="233">
        <v>118</v>
      </c>
      <c r="E284" s="246">
        <f t="shared" ref="E284" si="175">ROUND(E285*2080,0)</f>
        <v>58237</v>
      </c>
      <c r="F284" s="246">
        <f t="shared" ref="F284" si="176">ROUND(F285*2080,0)</f>
        <v>71515</v>
      </c>
      <c r="G284" s="247">
        <f t="shared" ref="G284" si="177">ROUND(G285*2080,0)</f>
        <v>84793</v>
      </c>
    </row>
    <row r="285" spans="1:7" hidden="1" x14ac:dyDescent="0.35">
      <c r="A285" s="248"/>
      <c r="B285" s="249"/>
      <c r="C285" s="249"/>
      <c r="D285" s="249"/>
      <c r="E285" s="249">
        <f t="shared" ref="E285" si="178">ROUND(E178*1.019,4)</f>
        <v>27.9986</v>
      </c>
      <c r="F285" s="249">
        <f t="shared" ref="F285" si="179">(G285-E285)/2+E285</f>
        <v>34.382350000000002</v>
      </c>
      <c r="G285" s="250">
        <f t="shared" ref="G285" si="180">ROUND(G178*1.019,4)</f>
        <v>40.766100000000002</v>
      </c>
    </row>
    <row r="286" spans="1:7" hidden="1" x14ac:dyDescent="0.35">
      <c r="A286" s="251" t="s">
        <v>25</v>
      </c>
      <c r="C286" s="233">
        <v>117</v>
      </c>
      <c r="E286" s="246">
        <f t="shared" ref="E286" si="181">ROUND(E287*2080,0)</f>
        <v>53438</v>
      </c>
      <c r="F286" s="246">
        <f t="shared" ref="F286" si="182">ROUND(F287*2080,0)</f>
        <v>65622</v>
      </c>
      <c r="G286" s="247">
        <f t="shared" ref="G286" si="183">ROUND(G287*2080,0)</f>
        <v>77805</v>
      </c>
    </row>
    <row r="287" spans="1:7" hidden="1" x14ac:dyDescent="0.35">
      <c r="A287" s="248"/>
      <c r="B287" s="249"/>
      <c r="C287" s="249"/>
      <c r="D287" s="249"/>
      <c r="E287" s="249">
        <f t="shared" ref="E287" si="184">ROUND(E180*1.019,4)</f>
        <v>25.691199999999998</v>
      </c>
      <c r="F287" s="249">
        <f t="shared" ref="F287" si="185">(G287-E287)/2+E287</f>
        <v>31.5488</v>
      </c>
      <c r="G287" s="250">
        <f t="shared" ref="G287" si="186">ROUND(G180*1.019,4)</f>
        <v>37.406399999999998</v>
      </c>
    </row>
    <row r="288" spans="1:7" hidden="1" x14ac:dyDescent="0.35">
      <c r="A288" s="251" t="s">
        <v>26</v>
      </c>
      <c r="C288" s="233">
        <v>116</v>
      </c>
      <c r="E288" s="246">
        <f t="shared" ref="E288" si="187">ROUND(E289*2080,0)</f>
        <v>48637</v>
      </c>
      <c r="F288" s="246">
        <f t="shared" ref="F288" si="188">ROUND(F289*2080,0)</f>
        <v>59726</v>
      </c>
      <c r="G288" s="247">
        <f t="shared" ref="G288" si="189">ROUND(G289*2080,0)</f>
        <v>70815</v>
      </c>
    </row>
    <row r="289" spans="1:7" hidden="1" x14ac:dyDescent="0.35">
      <c r="A289" s="248"/>
      <c r="B289" s="249"/>
      <c r="C289" s="249"/>
      <c r="D289" s="249"/>
      <c r="E289" s="249">
        <f t="shared" ref="E289" si="190">ROUND(E182*1.019,4)</f>
        <v>23.383199999999999</v>
      </c>
      <c r="F289" s="249">
        <f t="shared" ref="F289" si="191">(G289-E289)/2+E289</f>
        <v>28.714550000000003</v>
      </c>
      <c r="G289" s="250">
        <f t="shared" ref="G289" si="192">ROUND(G182*1.019,4)</f>
        <v>34.045900000000003</v>
      </c>
    </row>
    <row r="290" spans="1:7" hidden="1" x14ac:dyDescent="0.35">
      <c r="A290" s="251" t="s">
        <v>27</v>
      </c>
      <c r="C290" s="233">
        <v>115</v>
      </c>
      <c r="E290" s="246">
        <f t="shared" ref="E290" si="193">ROUND(E291*2080,0)</f>
        <v>46947</v>
      </c>
      <c r="F290" s="246">
        <f t="shared" ref="F290" si="194">ROUND(F291*2080,0)</f>
        <v>57651</v>
      </c>
      <c r="G290" s="247">
        <f t="shared" ref="G290" si="195">ROUND(G291*2080,0)</f>
        <v>68355</v>
      </c>
    </row>
    <row r="291" spans="1:7" hidden="1" x14ac:dyDescent="0.35">
      <c r="A291" s="248"/>
      <c r="B291" s="249"/>
      <c r="C291" s="249"/>
      <c r="D291" s="249"/>
      <c r="E291" s="249">
        <f t="shared" ref="E291" si="196">ROUND(E184*1.019,4)</f>
        <v>22.570699999999999</v>
      </c>
      <c r="F291" s="249">
        <f t="shared" ref="F291" si="197">(G291-E291)/2+E291</f>
        <v>27.716799999999999</v>
      </c>
      <c r="G291" s="250">
        <f t="shared" ref="G291" si="198">ROUND(G184*1.019,4)</f>
        <v>32.862900000000003</v>
      </c>
    </row>
    <row r="292" spans="1:7" hidden="1" x14ac:dyDescent="0.35">
      <c r="A292" s="282" t="s">
        <v>60</v>
      </c>
      <c r="C292" s="233">
        <v>115</v>
      </c>
      <c r="E292" s="246">
        <f t="shared" ref="E292" si="199">ROUND(E293*2080,0)</f>
        <v>46947</v>
      </c>
      <c r="F292" s="246">
        <f t="shared" ref="F292" si="200">ROUND(F293*2080,0)</f>
        <v>57651</v>
      </c>
      <c r="G292" s="247">
        <f t="shared" ref="G292" si="201">ROUND(G293*2080,0)</f>
        <v>68355</v>
      </c>
    </row>
    <row r="293" spans="1:7" hidden="1" x14ac:dyDescent="0.35">
      <c r="A293" s="248"/>
      <c r="B293" s="249"/>
      <c r="C293" s="249"/>
      <c r="D293" s="249"/>
      <c r="E293" s="249">
        <f t="shared" ref="E293" si="202">ROUND(E186*1.019,4)</f>
        <v>22.570699999999999</v>
      </c>
      <c r="F293" s="249">
        <f t="shared" ref="F293" si="203">(G293-E293)/2+E293</f>
        <v>27.716799999999999</v>
      </c>
      <c r="G293" s="250">
        <f t="shared" ref="G293" si="204">ROUND(G186*1.019,4)</f>
        <v>32.862900000000003</v>
      </c>
    </row>
    <row r="294" spans="1:7" hidden="1" x14ac:dyDescent="0.35">
      <c r="A294" s="251" t="s">
        <v>42</v>
      </c>
      <c r="C294" s="233">
        <v>114</v>
      </c>
      <c r="E294" s="246">
        <f t="shared" ref="E294" si="205">ROUND(E295*2080,0)</f>
        <v>45257</v>
      </c>
      <c r="F294" s="246">
        <f t="shared" ref="F294" si="206">ROUND(F295*2080,0)</f>
        <v>55575</v>
      </c>
      <c r="G294" s="247">
        <f t="shared" ref="G294" si="207">ROUND(G295*2080,0)</f>
        <v>65894</v>
      </c>
    </row>
    <row r="295" spans="1:7" hidden="1" x14ac:dyDescent="0.35">
      <c r="A295" s="248"/>
      <c r="B295" s="249"/>
      <c r="C295" s="249"/>
      <c r="D295" s="249"/>
      <c r="E295" s="249">
        <f t="shared" ref="E295" si="208">ROUND(E188*1.019,4)</f>
        <v>21.757999999999999</v>
      </c>
      <c r="F295" s="249">
        <f t="shared" ref="F295" si="209">(G295-E295)/2+E295</f>
        <v>26.71885</v>
      </c>
      <c r="G295" s="250">
        <f t="shared" ref="G295" si="210">ROUND(G188*1.019,4)</f>
        <v>31.6797</v>
      </c>
    </row>
    <row r="296" spans="1:7" hidden="1" x14ac:dyDescent="0.35">
      <c r="A296" s="251" t="s">
        <v>28</v>
      </c>
      <c r="C296" s="233">
        <v>114</v>
      </c>
      <c r="E296" s="246">
        <f t="shared" ref="E296" si="211">ROUND(E297*2080,0)</f>
        <v>45257</v>
      </c>
      <c r="F296" s="246">
        <f t="shared" ref="F296" si="212">ROUND(F297*2080,0)</f>
        <v>55575</v>
      </c>
      <c r="G296" s="247">
        <f t="shared" ref="G296" si="213">ROUND(G297*2080,0)</f>
        <v>65894</v>
      </c>
    </row>
    <row r="297" spans="1:7" hidden="1" x14ac:dyDescent="0.35">
      <c r="A297" s="248"/>
      <c r="B297" s="249"/>
      <c r="C297" s="249"/>
      <c r="D297" s="249"/>
      <c r="E297" s="249">
        <f t="shared" ref="E297" si="214">ROUND(E190*1.019,4)</f>
        <v>21.757999999999999</v>
      </c>
      <c r="F297" s="249">
        <f t="shared" ref="F297" si="215">(G297-E297)/2+E297</f>
        <v>26.71885</v>
      </c>
      <c r="G297" s="250">
        <f t="shared" ref="G297" si="216">ROUND(G190*1.019,4)</f>
        <v>31.6797</v>
      </c>
    </row>
    <row r="298" spans="1:7" hidden="1" x14ac:dyDescent="0.35">
      <c r="A298" s="251" t="s">
        <v>29</v>
      </c>
      <c r="C298" s="233">
        <v>114</v>
      </c>
      <c r="E298" s="246">
        <f t="shared" ref="E298" si="217">ROUND(E299*2080,0)</f>
        <v>45257</v>
      </c>
      <c r="F298" s="246">
        <f t="shared" ref="F298" si="218">ROUND(F299*2080,0)</f>
        <v>55575</v>
      </c>
      <c r="G298" s="247">
        <f t="shared" ref="G298" si="219">ROUND(G299*2080,0)</f>
        <v>65894</v>
      </c>
    </row>
    <row r="299" spans="1:7" hidden="1" x14ac:dyDescent="0.35">
      <c r="A299" s="248"/>
      <c r="B299" s="249"/>
      <c r="C299" s="249"/>
      <c r="D299" s="249"/>
      <c r="E299" s="249">
        <f t="shared" ref="E299" si="220">ROUND(E192*1.019,4)</f>
        <v>21.757999999999999</v>
      </c>
      <c r="F299" s="249">
        <f t="shared" ref="F299" si="221">(G299-E299)/2+E299</f>
        <v>26.71885</v>
      </c>
      <c r="G299" s="250">
        <f t="shared" ref="G299" si="222">ROUND(G192*1.019,4)</f>
        <v>31.6797</v>
      </c>
    </row>
    <row r="300" spans="1:7" hidden="1" x14ac:dyDescent="0.35">
      <c r="A300" s="252" t="s">
        <v>195</v>
      </c>
      <c r="B300" s="253"/>
      <c r="C300" s="254">
        <v>114</v>
      </c>
      <c r="D300" s="253"/>
      <c r="E300" s="246">
        <f t="shared" ref="E300" si="223">ROUND(E301*2080,0)</f>
        <v>45257</v>
      </c>
      <c r="F300" s="246">
        <f t="shared" ref="F300" si="224">ROUND(F301*2080,0)</f>
        <v>55575</v>
      </c>
      <c r="G300" s="247">
        <f t="shared" ref="G300" si="225">ROUND(G301*2080,0)</f>
        <v>65894</v>
      </c>
    </row>
    <row r="301" spans="1:7" hidden="1" x14ac:dyDescent="0.35">
      <c r="A301" s="248"/>
      <c r="B301" s="249"/>
      <c r="C301" s="249"/>
      <c r="D301" s="249"/>
      <c r="E301" s="249">
        <f t="shared" ref="E301" si="226">ROUND(E194*1.019,4)</f>
        <v>21.757999999999999</v>
      </c>
      <c r="F301" s="249">
        <f t="shared" ref="F301" si="227">(G301-E301)/2+E301</f>
        <v>26.71885</v>
      </c>
      <c r="G301" s="250">
        <f t="shared" ref="G301" si="228">ROUND(G194*1.019,4)</f>
        <v>31.6797</v>
      </c>
    </row>
    <row r="302" spans="1:7" hidden="1" x14ac:dyDescent="0.35">
      <c r="A302" s="251" t="s">
        <v>35</v>
      </c>
      <c r="C302" s="233">
        <v>114</v>
      </c>
      <c r="E302" s="246">
        <f t="shared" ref="E302" si="229">ROUND(E303*2080,0)</f>
        <v>45257</v>
      </c>
      <c r="F302" s="246">
        <f t="shared" ref="F302" si="230">ROUND(F303*2080,0)</f>
        <v>55575</v>
      </c>
      <c r="G302" s="247">
        <f t="shared" ref="G302" si="231">ROUND(G303*2080,0)</f>
        <v>65894</v>
      </c>
    </row>
    <row r="303" spans="1:7" hidden="1" x14ac:dyDescent="0.35">
      <c r="A303" s="248"/>
      <c r="B303" s="249"/>
      <c r="C303" s="249"/>
      <c r="D303" s="249"/>
      <c r="E303" s="249">
        <f t="shared" ref="E303" si="232">ROUND(E196*1.019,4)</f>
        <v>21.757999999999999</v>
      </c>
      <c r="F303" s="249">
        <f t="shared" ref="F303" si="233">(G303-E303)/2+E303</f>
        <v>26.71885</v>
      </c>
      <c r="G303" s="250">
        <f t="shared" ref="G303" si="234">ROUND(G196*1.019,4)</f>
        <v>31.6797</v>
      </c>
    </row>
    <row r="304" spans="1:7" hidden="1" x14ac:dyDescent="0.35">
      <c r="A304" s="251" t="s">
        <v>31</v>
      </c>
      <c r="C304" s="233">
        <v>112</v>
      </c>
      <c r="E304" s="246">
        <f t="shared" ref="E304" si="235">ROUND(E305*2080,0)</f>
        <v>37960</v>
      </c>
      <c r="F304" s="246">
        <f t="shared" ref="F304" si="236">ROUND(F305*2080,0)</f>
        <v>46615</v>
      </c>
      <c r="G304" s="247">
        <f t="shared" ref="G304" si="237">ROUND(G305*2080,0)</f>
        <v>55270</v>
      </c>
    </row>
    <row r="305" spans="1:7" hidden="1" x14ac:dyDescent="0.35">
      <c r="A305" s="248"/>
      <c r="B305" s="249"/>
      <c r="C305" s="249"/>
      <c r="D305" s="249"/>
      <c r="E305" s="249">
        <f t="shared" ref="E305" si="238">ROUND(E198*1.019,4)</f>
        <v>18.2499</v>
      </c>
      <c r="F305" s="249">
        <f t="shared" ref="F305" si="239">(G305-E305)/2+E305</f>
        <v>22.411000000000001</v>
      </c>
      <c r="G305" s="250">
        <f t="shared" ref="G305" si="240">ROUND(G198*1.019,4)</f>
        <v>26.572099999999999</v>
      </c>
    </row>
    <row r="306" spans="1:7" hidden="1" x14ac:dyDescent="0.35">
      <c r="A306" s="251" t="s">
        <v>41</v>
      </c>
      <c r="C306" s="233">
        <v>112</v>
      </c>
      <c r="E306" s="246">
        <f t="shared" ref="E306" si="241">ROUND(E307*2080,0)</f>
        <v>37960</v>
      </c>
      <c r="F306" s="246">
        <f t="shared" ref="F306" si="242">ROUND(F307*2080,0)</f>
        <v>46615</v>
      </c>
      <c r="G306" s="247">
        <f t="shared" ref="G306" si="243">ROUND(G307*2080,0)</f>
        <v>55270</v>
      </c>
    </row>
    <row r="307" spans="1:7" hidden="1" x14ac:dyDescent="0.35">
      <c r="A307" s="248"/>
      <c r="B307" s="249"/>
      <c r="C307" s="249"/>
      <c r="D307" s="249"/>
      <c r="E307" s="249">
        <f t="shared" ref="E307" si="244">ROUND(E200*1.019,4)</f>
        <v>18.2499</v>
      </c>
      <c r="F307" s="249">
        <f t="shared" ref="F307" si="245">(G307-E307)/2+E307</f>
        <v>22.411000000000001</v>
      </c>
      <c r="G307" s="250">
        <f t="shared" ref="G307" si="246">ROUND(G200*1.019,4)</f>
        <v>26.572099999999999</v>
      </c>
    </row>
    <row r="308" spans="1:7" hidden="1" x14ac:dyDescent="0.35">
      <c r="A308" s="251" t="s">
        <v>40</v>
      </c>
      <c r="C308" s="233">
        <v>112</v>
      </c>
      <c r="E308" s="246">
        <f t="shared" ref="E308" si="247">ROUND(E309*2080,0)</f>
        <v>37960</v>
      </c>
      <c r="F308" s="246">
        <f t="shared" ref="F308" si="248">ROUND(F309*2080,0)</f>
        <v>46615</v>
      </c>
      <c r="G308" s="247">
        <f t="shared" ref="G308" si="249">ROUND(G309*2080,0)</f>
        <v>55270</v>
      </c>
    </row>
    <row r="309" spans="1:7" hidden="1" x14ac:dyDescent="0.35">
      <c r="A309" s="248"/>
      <c r="B309" s="249"/>
      <c r="C309" s="249"/>
      <c r="D309" s="249"/>
      <c r="E309" s="249">
        <f t="shared" ref="E309" si="250">ROUND(E202*1.019,4)</f>
        <v>18.2499</v>
      </c>
      <c r="F309" s="249">
        <f t="shared" ref="F309" si="251">(G309-E309)/2+E309</f>
        <v>22.411000000000001</v>
      </c>
      <c r="G309" s="250">
        <f t="shared" ref="G309" si="252">ROUND(G202*1.019,4)</f>
        <v>26.572099999999999</v>
      </c>
    </row>
    <row r="310" spans="1:7" hidden="1" x14ac:dyDescent="0.35">
      <c r="A310" s="293" t="s">
        <v>215</v>
      </c>
      <c r="B310" s="245"/>
      <c r="C310" s="245">
        <v>111</v>
      </c>
      <c r="D310" s="245"/>
      <c r="E310" s="246">
        <f t="shared" ref="E310" si="253">ROUND(E311*2080,0)</f>
        <v>32289</v>
      </c>
      <c r="F310" s="246">
        <f t="shared" ref="F310" si="254">ROUND(F311*2080,0)</f>
        <v>39651</v>
      </c>
      <c r="G310" s="247">
        <f t="shared" ref="G310" si="255">ROUND(G311*2080,0)</f>
        <v>47013</v>
      </c>
    </row>
    <row r="311" spans="1:7" hidden="1" x14ac:dyDescent="0.35">
      <c r="A311" s="248"/>
      <c r="B311" s="249"/>
      <c r="C311" s="249"/>
      <c r="D311" s="249"/>
      <c r="E311" s="249">
        <f t="shared" ref="E311" si="256">ROUND(E204*1.019,4)</f>
        <v>15.5235</v>
      </c>
      <c r="F311" s="249">
        <f t="shared" ref="F311" si="257">(G311-E311)/2+E311</f>
        <v>19.062950000000001</v>
      </c>
      <c r="G311" s="250">
        <f t="shared" ref="G311" si="258">ROUND(G204*1.019,4)</f>
        <v>22.602399999999999</v>
      </c>
    </row>
    <row r="312" spans="1:7" hidden="1" x14ac:dyDescent="0.35">
      <c r="A312" s="251" t="s">
        <v>199</v>
      </c>
      <c r="C312" s="233">
        <v>110</v>
      </c>
      <c r="E312" s="246">
        <f t="shared" ref="E312" si="259">ROUND(E313*2080,0)</f>
        <v>27877</v>
      </c>
      <c r="F312" s="246">
        <f t="shared" ref="F312" si="260">ROUND(F313*2080,0)</f>
        <v>34233</v>
      </c>
      <c r="G312" s="247">
        <f t="shared" ref="G312" si="261">ROUND(G313*2080,0)</f>
        <v>40590</v>
      </c>
    </row>
    <row r="313" spans="1:7" hidden="1" x14ac:dyDescent="0.35">
      <c r="A313" s="259"/>
      <c r="B313" s="260"/>
      <c r="C313" s="260"/>
      <c r="D313" s="260"/>
      <c r="E313" s="260">
        <f t="shared" ref="E313" si="262">ROUND(E206*1.019,4)</f>
        <v>13.4025</v>
      </c>
      <c r="F313" s="260">
        <f t="shared" ref="F313" si="263">(G313-E313)/2+E313</f>
        <v>16.458399999999997</v>
      </c>
      <c r="G313" s="261">
        <f t="shared" ref="G313" si="264">ROUND(G206*1.019,4)</f>
        <v>19.514299999999999</v>
      </c>
    </row>
    <row r="314" spans="1:7" hidden="1" x14ac:dyDescent="0.35">
      <c r="A314" s="229" t="s">
        <v>61</v>
      </c>
      <c r="B314" s="230"/>
      <c r="C314" s="230"/>
      <c r="D314" s="230"/>
      <c r="E314" s="231"/>
      <c r="F314" s="231"/>
      <c r="G314" s="232" t="s">
        <v>209</v>
      </c>
    </row>
    <row r="315" spans="1:7" hidden="1" x14ac:dyDescent="0.35">
      <c r="A315" s="234"/>
      <c r="B315" s="235"/>
      <c r="C315" s="236" t="s">
        <v>0</v>
      </c>
      <c r="D315" s="235"/>
      <c r="E315" s="237"/>
      <c r="F315" s="237"/>
      <c r="G315" s="290"/>
    </row>
    <row r="316" spans="1:7" hidden="1" x14ac:dyDescent="0.35">
      <c r="A316" s="238" t="s">
        <v>1</v>
      </c>
      <c r="B316" s="239"/>
      <c r="C316" s="239" t="s">
        <v>2</v>
      </c>
      <c r="D316" s="239"/>
      <c r="E316" s="240" t="s">
        <v>3</v>
      </c>
      <c r="F316" s="240" t="s">
        <v>4</v>
      </c>
      <c r="G316" s="292" t="s">
        <v>5</v>
      </c>
    </row>
    <row r="317" spans="1:7" hidden="1" x14ac:dyDescent="0.35">
      <c r="A317" s="286" t="s">
        <v>44</v>
      </c>
      <c r="B317" s="294"/>
      <c r="C317" s="294"/>
      <c r="D317" s="294"/>
      <c r="E317" s="295"/>
      <c r="F317" s="295"/>
      <c r="G317" s="276"/>
    </row>
    <row r="318" spans="1:7" hidden="1" x14ac:dyDescent="0.35">
      <c r="A318" s="244" t="s">
        <v>213</v>
      </c>
      <c r="B318" s="245"/>
      <c r="C318" s="245">
        <v>219</v>
      </c>
      <c r="D318" s="245"/>
      <c r="E318" s="296">
        <v>91235</v>
      </c>
      <c r="F318" s="296">
        <v>118583</v>
      </c>
      <c r="G318" s="297">
        <v>145930</v>
      </c>
    </row>
    <row r="319" spans="1:7" hidden="1" x14ac:dyDescent="0.35">
      <c r="A319" s="263"/>
      <c r="B319" s="264"/>
      <c r="C319" s="264"/>
      <c r="D319" s="264"/>
      <c r="E319" s="277">
        <v>43.862980769230766</v>
      </c>
      <c r="F319" s="277">
        <v>57.011057692307695</v>
      </c>
      <c r="G319" s="278">
        <v>70.15865384615384</v>
      </c>
    </row>
    <row r="320" spans="1:7" hidden="1" x14ac:dyDescent="0.35">
      <c r="A320" s="244" t="s">
        <v>6</v>
      </c>
      <c r="B320" s="245"/>
      <c r="C320" s="245">
        <v>218</v>
      </c>
      <c r="D320" s="245"/>
      <c r="E320" s="296">
        <f>ROUND(E321*2080,0)</f>
        <v>86643</v>
      </c>
      <c r="F320" s="296">
        <f>ROUND(F321*2080,0)</f>
        <v>112705</v>
      </c>
      <c r="G320" s="297">
        <f>ROUND(G321*2080,0)</f>
        <v>138767</v>
      </c>
    </row>
    <row r="321" spans="1:7" hidden="1" x14ac:dyDescent="0.35">
      <c r="A321" s="248"/>
      <c r="B321" s="249"/>
      <c r="C321" s="249"/>
      <c r="D321" s="249"/>
      <c r="E321" s="249">
        <f>ROUND(E214*1,4)</f>
        <v>41.655099999999997</v>
      </c>
      <c r="F321" s="249">
        <f>(G321-E321)/2+E321</f>
        <v>54.184899999999999</v>
      </c>
      <c r="G321" s="250">
        <f>ROUND(G214*1,4)</f>
        <v>66.714699999999993</v>
      </c>
    </row>
    <row r="322" spans="1:7" hidden="1" x14ac:dyDescent="0.35">
      <c r="A322" s="251" t="s">
        <v>7</v>
      </c>
      <c r="C322" s="233">
        <v>218</v>
      </c>
      <c r="E322" s="296">
        <f>ROUND(E323*2080,0)</f>
        <v>86643</v>
      </c>
      <c r="F322" s="296">
        <f>ROUND(F323*2080,0)</f>
        <v>112705</v>
      </c>
      <c r="G322" s="297">
        <f>ROUND(G323*2080,0)</f>
        <v>138767</v>
      </c>
    </row>
    <row r="323" spans="1:7" hidden="1" x14ac:dyDescent="0.35">
      <c r="A323" s="248"/>
      <c r="B323" s="249"/>
      <c r="C323" s="249"/>
      <c r="D323" s="249"/>
      <c r="E323" s="249">
        <f>ROUND(E216*1,4)</f>
        <v>41.655099999999997</v>
      </c>
      <c r="F323" s="249">
        <f>(G323-E323)/2+E323</f>
        <v>54.184899999999999</v>
      </c>
      <c r="G323" s="250">
        <f>ROUND(G216*1,4)</f>
        <v>66.714699999999993</v>
      </c>
    </row>
    <row r="324" spans="1:7" hidden="1" x14ac:dyDescent="0.35">
      <c r="A324" s="251" t="s">
        <v>8</v>
      </c>
      <c r="C324" s="233">
        <v>218</v>
      </c>
      <c r="E324" s="296">
        <f>ROUND(E325*2080,0)</f>
        <v>86643</v>
      </c>
      <c r="F324" s="296">
        <f>ROUND(F325*2080,0)</f>
        <v>112705</v>
      </c>
      <c r="G324" s="297">
        <f>ROUND(G325*2080,0)</f>
        <v>138767</v>
      </c>
    </row>
    <row r="325" spans="1:7" hidden="1" x14ac:dyDescent="0.35">
      <c r="A325" s="248"/>
      <c r="B325" s="249"/>
      <c r="C325" s="249"/>
      <c r="D325" s="249"/>
      <c r="E325" s="249">
        <f>ROUND(E218*1,4)</f>
        <v>41.655099999999997</v>
      </c>
      <c r="F325" s="249">
        <f>(G325-E325)/2+E325</f>
        <v>54.184899999999999</v>
      </c>
      <c r="G325" s="250">
        <f>ROUND(G218*1,4)</f>
        <v>66.714699999999993</v>
      </c>
    </row>
    <row r="326" spans="1:7" hidden="1" x14ac:dyDescent="0.35">
      <c r="A326" s="251" t="s">
        <v>9</v>
      </c>
      <c r="C326" s="233">
        <v>217</v>
      </c>
      <c r="E326" s="296">
        <f>ROUND(E327*2080,0)</f>
        <v>82550</v>
      </c>
      <c r="F326" s="296">
        <f>ROUND(F327*2080,0)</f>
        <v>107381</v>
      </c>
      <c r="G326" s="297">
        <f>ROUND(G327*2080,0)</f>
        <v>132212</v>
      </c>
    </row>
    <row r="327" spans="1:7" hidden="1" x14ac:dyDescent="0.35">
      <c r="A327" s="248"/>
      <c r="B327" s="249"/>
      <c r="C327" s="249"/>
      <c r="D327" s="249"/>
      <c r="E327" s="249">
        <f>ROUND(E220*1,4)</f>
        <v>39.6873</v>
      </c>
      <c r="F327" s="249">
        <f>(G327-E327)/2+E327</f>
        <v>51.625299999999996</v>
      </c>
      <c r="G327" s="250">
        <f>ROUND(G220*1,4)</f>
        <v>63.563299999999998</v>
      </c>
    </row>
    <row r="328" spans="1:7" hidden="1" x14ac:dyDescent="0.35">
      <c r="A328" s="251" t="s">
        <v>162</v>
      </c>
      <c r="C328" s="233">
        <v>217</v>
      </c>
      <c r="E328" s="296">
        <f>ROUND(E329*2080,0)</f>
        <v>82550</v>
      </c>
      <c r="F328" s="296">
        <f>ROUND(F329*2080,0)</f>
        <v>107381</v>
      </c>
      <c r="G328" s="297">
        <f>ROUND(G329*2080,0)</f>
        <v>132212</v>
      </c>
    </row>
    <row r="329" spans="1:7" hidden="1" x14ac:dyDescent="0.35">
      <c r="A329" s="248"/>
      <c r="B329" s="249"/>
      <c r="C329" s="249"/>
      <c r="D329" s="249"/>
      <c r="E329" s="249">
        <f>ROUND(E222*1,4)</f>
        <v>39.6873</v>
      </c>
      <c r="F329" s="249">
        <f>(G329-E329)/2+E329</f>
        <v>51.625299999999996</v>
      </c>
      <c r="G329" s="250">
        <f>ROUND(G222*1,4)</f>
        <v>63.563299999999998</v>
      </c>
    </row>
    <row r="330" spans="1:7" hidden="1" x14ac:dyDescent="0.35">
      <c r="A330" s="251" t="s">
        <v>10</v>
      </c>
      <c r="C330" s="233">
        <v>216</v>
      </c>
      <c r="E330" s="296">
        <f>ROUND(E331*2080,0)</f>
        <v>77237</v>
      </c>
      <c r="F330" s="296">
        <f>ROUND(F331*2080,0)</f>
        <v>100470</v>
      </c>
      <c r="G330" s="297">
        <f>ROUND(G331*2080,0)</f>
        <v>123703</v>
      </c>
    </row>
    <row r="331" spans="1:7" hidden="1" x14ac:dyDescent="0.35">
      <c r="A331" s="248"/>
      <c r="B331" s="249"/>
      <c r="C331" s="249"/>
      <c r="D331" s="249"/>
      <c r="E331" s="249">
        <f>ROUND(E224*1,4)</f>
        <v>37.133299999999998</v>
      </c>
      <c r="F331" s="249">
        <f>(G331-E331)/2+E331</f>
        <v>48.302949999999996</v>
      </c>
      <c r="G331" s="250">
        <f>ROUND(G224*1,4)</f>
        <v>59.4726</v>
      </c>
    </row>
    <row r="332" spans="1:7" hidden="1" x14ac:dyDescent="0.35">
      <c r="A332" s="251" t="s">
        <v>12</v>
      </c>
      <c r="C332" s="233">
        <v>216</v>
      </c>
      <c r="E332" s="296">
        <f>ROUND(E333*2080,0)</f>
        <v>77237</v>
      </c>
      <c r="F332" s="296">
        <f>ROUND(F333*2080,0)</f>
        <v>100470</v>
      </c>
      <c r="G332" s="297">
        <f>ROUND(G333*2080,0)</f>
        <v>123703</v>
      </c>
    </row>
    <row r="333" spans="1:7" hidden="1" x14ac:dyDescent="0.35">
      <c r="A333" s="248"/>
      <c r="B333" s="249"/>
      <c r="C333" s="249"/>
      <c r="D333" s="249"/>
      <c r="E333" s="249">
        <f>ROUND(E226*1,4)</f>
        <v>37.133299999999998</v>
      </c>
      <c r="F333" s="249">
        <f>(G333-E333)/2+E333</f>
        <v>48.302949999999996</v>
      </c>
      <c r="G333" s="250">
        <f>ROUND(G226*1,4)</f>
        <v>59.4726</v>
      </c>
    </row>
    <row r="334" spans="1:7" hidden="1" x14ac:dyDescent="0.35">
      <c r="A334" s="251" t="s">
        <v>11</v>
      </c>
      <c r="C334" s="233">
        <v>216</v>
      </c>
      <c r="E334" s="296">
        <f>ROUND(E335*2080,0)</f>
        <v>77237</v>
      </c>
      <c r="F334" s="296">
        <f>ROUND(F335*2080,0)</f>
        <v>100470</v>
      </c>
      <c r="G334" s="297">
        <f>ROUND(G335*2080,0)</f>
        <v>123703</v>
      </c>
    </row>
    <row r="335" spans="1:7" hidden="1" x14ac:dyDescent="0.35">
      <c r="A335" s="248"/>
      <c r="B335" s="249"/>
      <c r="C335" s="249"/>
      <c r="D335" s="249"/>
      <c r="E335" s="249">
        <f>ROUND(E228*1,4)</f>
        <v>37.133299999999998</v>
      </c>
      <c r="F335" s="249">
        <f>(G335-E335)/2+E335</f>
        <v>48.302949999999996</v>
      </c>
      <c r="G335" s="250">
        <f>ROUND(G228*1,4)</f>
        <v>59.4726</v>
      </c>
    </row>
    <row r="336" spans="1:7" hidden="1" x14ac:dyDescent="0.35">
      <c r="A336" s="251" t="s">
        <v>154</v>
      </c>
      <c r="C336" s="233">
        <v>216</v>
      </c>
      <c r="E336" s="296">
        <f>ROUND(E337*2080,0)</f>
        <v>77237</v>
      </c>
      <c r="F336" s="296">
        <f>ROUND(F337*2080,0)</f>
        <v>100470</v>
      </c>
      <c r="G336" s="297">
        <f>ROUND(G337*2080,0)</f>
        <v>123703</v>
      </c>
    </row>
    <row r="337" spans="1:7" hidden="1" x14ac:dyDescent="0.35">
      <c r="A337" s="248"/>
      <c r="B337" s="249"/>
      <c r="C337" s="249"/>
      <c r="D337" s="249"/>
      <c r="E337" s="249">
        <f>ROUND(E230*1,4)</f>
        <v>37.133299999999998</v>
      </c>
      <c r="F337" s="249">
        <f>(G337-E337)/2+E337</f>
        <v>48.302949999999996</v>
      </c>
      <c r="G337" s="250">
        <f>ROUND(G230*1,4)</f>
        <v>59.4726</v>
      </c>
    </row>
    <row r="338" spans="1:7" hidden="1" x14ac:dyDescent="0.35">
      <c r="A338" s="251" t="s">
        <v>13</v>
      </c>
      <c r="C338" s="233">
        <v>215</v>
      </c>
      <c r="E338" s="296">
        <f t="shared" ref="E338:G380" si="265">ROUND(E339*2080,0)</f>
        <v>71616</v>
      </c>
      <c r="F338" s="296">
        <f t="shared" si="265"/>
        <v>93158</v>
      </c>
      <c r="G338" s="297">
        <f t="shared" si="265"/>
        <v>114700</v>
      </c>
    </row>
    <row r="339" spans="1:7" hidden="1" x14ac:dyDescent="0.35">
      <c r="A339" s="248"/>
      <c r="B339" s="249"/>
      <c r="C339" s="249"/>
      <c r="D339" s="249"/>
      <c r="E339" s="249">
        <f>ROUND(E232*1.01,4)</f>
        <v>34.430799999999998</v>
      </c>
      <c r="F339" s="249">
        <f t="shared" ref="F339" si="266">(G339-E339)/2+E339</f>
        <v>44.787599999999998</v>
      </c>
      <c r="G339" s="250">
        <f>ROUND(G232*1.01,4)</f>
        <v>55.144399999999997</v>
      </c>
    </row>
    <row r="340" spans="1:7" hidden="1" x14ac:dyDescent="0.35">
      <c r="A340" s="251" t="s">
        <v>163</v>
      </c>
      <c r="C340" s="233">
        <v>215</v>
      </c>
      <c r="E340" s="296">
        <f t="shared" si="265"/>
        <v>71616</v>
      </c>
      <c r="F340" s="296">
        <f t="shared" si="265"/>
        <v>93158</v>
      </c>
      <c r="G340" s="297">
        <f t="shared" si="265"/>
        <v>114700</v>
      </c>
    </row>
    <row r="341" spans="1:7" hidden="1" x14ac:dyDescent="0.35">
      <c r="A341" s="248"/>
      <c r="B341" s="249"/>
      <c r="C341" s="249"/>
      <c r="D341" s="249"/>
      <c r="E341" s="249">
        <f>ROUND(E234*1.01,4)</f>
        <v>34.430799999999998</v>
      </c>
      <c r="F341" s="249">
        <f t="shared" ref="F341" si="267">(G341-E341)/2+E341</f>
        <v>44.787599999999998</v>
      </c>
      <c r="G341" s="250">
        <f>ROUND(G234*1.01,4)</f>
        <v>55.144399999999997</v>
      </c>
    </row>
    <row r="342" spans="1:7" hidden="1" x14ac:dyDescent="0.35">
      <c r="A342" s="251" t="s">
        <v>38</v>
      </c>
      <c r="C342" s="281" t="s">
        <v>214</v>
      </c>
      <c r="E342" s="296">
        <v>70907</v>
      </c>
      <c r="F342" s="296">
        <v>92236</v>
      </c>
      <c r="G342" s="297">
        <v>113565</v>
      </c>
    </row>
    <row r="343" spans="1:7" hidden="1" x14ac:dyDescent="0.35">
      <c r="A343" s="248"/>
      <c r="B343" s="249"/>
      <c r="C343" s="249"/>
      <c r="D343" s="249"/>
      <c r="E343" s="249">
        <v>34.0899</v>
      </c>
      <c r="F343" s="249">
        <v>44.344149999999999</v>
      </c>
      <c r="G343" s="250">
        <v>54.598399999999998</v>
      </c>
    </row>
    <row r="344" spans="1:7" hidden="1" x14ac:dyDescent="0.35">
      <c r="A344" s="251" t="s">
        <v>14</v>
      </c>
      <c r="C344" s="233">
        <v>214</v>
      </c>
      <c r="E344" s="296">
        <f t="shared" si="265"/>
        <v>67570</v>
      </c>
      <c r="F344" s="296">
        <f t="shared" si="265"/>
        <v>87895</v>
      </c>
      <c r="G344" s="297">
        <f t="shared" si="265"/>
        <v>108219</v>
      </c>
    </row>
    <row r="345" spans="1:7" hidden="1" x14ac:dyDescent="0.35">
      <c r="A345" s="248"/>
      <c r="B345" s="249"/>
      <c r="C345" s="249"/>
      <c r="D345" s="249"/>
      <c r="E345" s="249">
        <f>ROUND(E238*1.01,4)</f>
        <v>32.485399999999998</v>
      </c>
      <c r="F345" s="249">
        <f t="shared" ref="F345" si="268">(G345-E345)/2+E345</f>
        <v>42.256999999999998</v>
      </c>
      <c r="G345" s="250">
        <f>ROUND(G238*1.01,4)</f>
        <v>52.028599999999997</v>
      </c>
    </row>
    <row r="346" spans="1:7" hidden="1" x14ac:dyDescent="0.35">
      <c r="A346" s="251" t="s">
        <v>15</v>
      </c>
      <c r="C346" s="233">
        <v>214</v>
      </c>
      <c r="E346" s="296">
        <f t="shared" si="265"/>
        <v>67570</v>
      </c>
      <c r="F346" s="296">
        <f t="shared" si="265"/>
        <v>87895</v>
      </c>
      <c r="G346" s="297">
        <f t="shared" si="265"/>
        <v>108219</v>
      </c>
    </row>
    <row r="347" spans="1:7" hidden="1" x14ac:dyDescent="0.35">
      <c r="A347" s="248"/>
      <c r="B347" s="249"/>
      <c r="C347" s="249"/>
      <c r="D347" s="249"/>
      <c r="E347" s="249">
        <f>ROUND(E240*1.01,4)</f>
        <v>32.485399999999998</v>
      </c>
      <c r="F347" s="249">
        <f t="shared" ref="F347" si="269">(G347-E347)/2+E347</f>
        <v>42.256999999999998</v>
      </c>
      <c r="G347" s="250">
        <f>ROUND(G240*1.01,4)</f>
        <v>52.028599999999997</v>
      </c>
    </row>
    <row r="348" spans="1:7" hidden="1" x14ac:dyDescent="0.35">
      <c r="A348" s="252" t="s">
        <v>171</v>
      </c>
      <c r="B348" s="253"/>
      <c r="C348" s="254">
        <v>214</v>
      </c>
      <c r="D348" s="253"/>
      <c r="E348" s="296">
        <f t="shared" si="265"/>
        <v>67570</v>
      </c>
      <c r="F348" s="296">
        <f t="shared" si="265"/>
        <v>87895</v>
      </c>
      <c r="G348" s="297">
        <f t="shared" si="265"/>
        <v>108219</v>
      </c>
    </row>
    <row r="349" spans="1:7" hidden="1" x14ac:dyDescent="0.35">
      <c r="A349" s="248"/>
      <c r="B349" s="249"/>
      <c r="C349" s="249"/>
      <c r="D349" s="249"/>
      <c r="E349" s="249">
        <f>ROUND(E242*1.01,4)</f>
        <v>32.485399999999998</v>
      </c>
      <c r="F349" s="249">
        <f t="shared" ref="F349" si="270">(G349-E349)/2+E349</f>
        <v>42.256999999999998</v>
      </c>
      <c r="G349" s="250">
        <f>ROUND(G242*1.01,4)</f>
        <v>52.028599999999997</v>
      </c>
    </row>
    <row r="350" spans="1:7" hidden="1" x14ac:dyDescent="0.35">
      <c r="A350" s="282" t="s">
        <v>16</v>
      </c>
      <c r="C350" s="233">
        <v>214</v>
      </c>
      <c r="E350" s="246">
        <f t="shared" si="265"/>
        <v>67570</v>
      </c>
      <c r="F350" s="246">
        <f t="shared" si="265"/>
        <v>87895</v>
      </c>
      <c r="G350" s="247">
        <f t="shared" si="265"/>
        <v>108219</v>
      </c>
    </row>
    <row r="351" spans="1:7" hidden="1" x14ac:dyDescent="0.35">
      <c r="A351" s="248"/>
      <c r="B351" s="249"/>
      <c r="C351" s="249"/>
      <c r="D351" s="249"/>
      <c r="E351" s="249">
        <f>ROUND(E244*1.01,4)</f>
        <v>32.485399999999998</v>
      </c>
      <c r="F351" s="249">
        <f t="shared" ref="F351" si="271">(G351-E351)/2+E351</f>
        <v>42.256999999999998</v>
      </c>
      <c r="G351" s="250">
        <f>ROUND(G244*1.01,4)</f>
        <v>52.028599999999997</v>
      </c>
    </row>
    <row r="352" spans="1:7" hidden="1" x14ac:dyDescent="0.35">
      <c r="A352" s="252" t="s">
        <v>164</v>
      </c>
      <c r="B352" s="253"/>
      <c r="C352" s="233">
        <v>214</v>
      </c>
      <c r="D352" s="253"/>
      <c r="E352" s="296">
        <f t="shared" si="265"/>
        <v>67570</v>
      </c>
      <c r="F352" s="296">
        <f t="shared" si="265"/>
        <v>87895</v>
      </c>
      <c r="G352" s="297">
        <f t="shared" si="265"/>
        <v>108219</v>
      </c>
    </row>
    <row r="353" spans="1:7" hidden="1" x14ac:dyDescent="0.35">
      <c r="A353" s="248"/>
      <c r="B353" s="249"/>
      <c r="C353" s="249"/>
      <c r="D353" s="249"/>
      <c r="E353" s="249">
        <f>ROUND(E246*1.01,4)</f>
        <v>32.485399999999998</v>
      </c>
      <c r="F353" s="249">
        <f t="shared" ref="F353" si="272">(G353-E353)/2+E353</f>
        <v>42.256999999999998</v>
      </c>
      <c r="G353" s="250">
        <f>ROUND(G246*1.01,4)</f>
        <v>52.028599999999997</v>
      </c>
    </row>
    <row r="354" spans="1:7" hidden="1" x14ac:dyDescent="0.35">
      <c r="A354" s="251" t="s">
        <v>17</v>
      </c>
      <c r="C354" s="233">
        <v>213</v>
      </c>
      <c r="E354" s="296">
        <f t="shared" si="265"/>
        <v>63357</v>
      </c>
      <c r="F354" s="296">
        <f t="shared" si="265"/>
        <v>82415</v>
      </c>
      <c r="G354" s="297">
        <f t="shared" si="265"/>
        <v>101472</v>
      </c>
    </row>
    <row r="355" spans="1:7" hidden="1" x14ac:dyDescent="0.35">
      <c r="A355" s="248"/>
      <c r="B355" s="249"/>
      <c r="C355" s="249"/>
      <c r="D355" s="249"/>
      <c r="E355" s="249">
        <f>ROUND(E248*1.01,4)</f>
        <v>30.46</v>
      </c>
      <c r="F355" s="249">
        <f t="shared" ref="F355" si="273">(G355-E355)/2+E355</f>
        <v>39.622399999999999</v>
      </c>
      <c r="G355" s="250">
        <f>ROUND(G248*1.01,4)</f>
        <v>48.784799999999997</v>
      </c>
    </row>
    <row r="356" spans="1:7" hidden="1" x14ac:dyDescent="0.35">
      <c r="A356" s="251" t="s">
        <v>196</v>
      </c>
      <c r="C356" s="233">
        <v>213</v>
      </c>
      <c r="E356" s="296">
        <f t="shared" si="265"/>
        <v>63357</v>
      </c>
      <c r="F356" s="296">
        <f t="shared" si="265"/>
        <v>82415</v>
      </c>
      <c r="G356" s="297">
        <f t="shared" si="265"/>
        <v>101472</v>
      </c>
    </row>
    <row r="357" spans="1:7" hidden="1" x14ac:dyDescent="0.35">
      <c r="A357" s="248"/>
      <c r="B357" s="249"/>
      <c r="C357" s="249"/>
      <c r="D357" s="249"/>
      <c r="E357" s="249">
        <f>ROUND(E250*1.01,4)</f>
        <v>30.46</v>
      </c>
      <c r="F357" s="249">
        <f t="shared" ref="F357" si="274">(G357-E357)/2+E357</f>
        <v>39.622399999999999</v>
      </c>
      <c r="G357" s="250">
        <f>ROUND(G250*1.01,4)</f>
        <v>48.784799999999997</v>
      </c>
    </row>
    <row r="358" spans="1:7" hidden="1" x14ac:dyDescent="0.35">
      <c r="A358" s="252" t="s">
        <v>192</v>
      </c>
      <c r="B358" s="253"/>
      <c r="C358" s="254">
        <v>213</v>
      </c>
      <c r="D358" s="253"/>
      <c r="E358" s="296">
        <f t="shared" si="265"/>
        <v>63357</v>
      </c>
      <c r="F358" s="296">
        <f t="shared" si="265"/>
        <v>82415</v>
      </c>
      <c r="G358" s="297">
        <f t="shared" si="265"/>
        <v>101472</v>
      </c>
    </row>
    <row r="359" spans="1:7" hidden="1" x14ac:dyDescent="0.35">
      <c r="A359" s="248"/>
      <c r="B359" s="249"/>
      <c r="C359" s="249"/>
      <c r="D359" s="249"/>
      <c r="E359" s="249">
        <f>ROUND(E252*1.01,4)</f>
        <v>30.46</v>
      </c>
      <c r="F359" s="249">
        <f t="shared" ref="F359" si="275">(G359-E359)/2+E359</f>
        <v>39.622399999999999</v>
      </c>
      <c r="G359" s="250">
        <f>ROUND(G252*1.01,4)</f>
        <v>48.784799999999997</v>
      </c>
    </row>
    <row r="360" spans="1:7" hidden="1" x14ac:dyDescent="0.35">
      <c r="A360" s="251" t="s">
        <v>181</v>
      </c>
      <c r="C360" s="233">
        <v>212</v>
      </c>
      <c r="E360" s="296">
        <f t="shared" si="265"/>
        <v>57761</v>
      </c>
      <c r="F360" s="296">
        <f t="shared" si="265"/>
        <v>75136</v>
      </c>
      <c r="G360" s="297">
        <f t="shared" si="265"/>
        <v>92510</v>
      </c>
    </row>
    <row r="361" spans="1:7" hidden="1" x14ac:dyDescent="0.35">
      <c r="A361" s="248"/>
      <c r="B361" s="249"/>
      <c r="C361" s="249"/>
      <c r="D361" s="249"/>
      <c r="E361" s="249">
        <f>ROUND(E254*1.01,4)</f>
        <v>27.7697</v>
      </c>
      <c r="F361" s="249">
        <f t="shared" ref="F361" si="276">(G361-E361)/2+E361</f>
        <v>36.12285</v>
      </c>
      <c r="G361" s="250">
        <f>ROUND(G254*1.01,4)</f>
        <v>44.475999999999999</v>
      </c>
    </row>
    <row r="362" spans="1:7" hidden="1" x14ac:dyDescent="0.35">
      <c r="A362" s="251" t="s">
        <v>18</v>
      </c>
      <c r="C362" s="233">
        <v>212</v>
      </c>
      <c r="E362" s="296">
        <f t="shared" si="265"/>
        <v>57761</v>
      </c>
      <c r="F362" s="296">
        <f t="shared" si="265"/>
        <v>75136</v>
      </c>
      <c r="G362" s="297">
        <f t="shared" si="265"/>
        <v>92510</v>
      </c>
    </row>
    <row r="363" spans="1:7" hidden="1" x14ac:dyDescent="0.35">
      <c r="A363" s="248"/>
      <c r="B363" s="249"/>
      <c r="C363" s="249"/>
      <c r="D363" s="249"/>
      <c r="E363" s="249">
        <f>ROUND(E256*1.01,4)</f>
        <v>27.7697</v>
      </c>
      <c r="F363" s="249">
        <f t="shared" ref="F363" si="277">(G363-E363)/2+E363</f>
        <v>36.12285</v>
      </c>
      <c r="G363" s="250">
        <f>ROUND(G256*1.01,4)</f>
        <v>44.475999999999999</v>
      </c>
    </row>
    <row r="364" spans="1:7" hidden="1" x14ac:dyDescent="0.35">
      <c r="A364" s="244" t="s">
        <v>193</v>
      </c>
      <c r="B364" s="245"/>
      <c r="C364" s="245">
        <v>212</v>
      </c>
      <c r="D364" s="245"/>
      <c r="E364" s="296">
        <f t="shared" si="265"/>
        <v>57761</v>
      </c>
      <c r="F364" s="296">
        <f t="shared" si="265"/>
        <v>75136</v>
      </c>
      <c r="G364" s="297">
        <f t="shared" si="265"/>
        <v>92510</v>
      </c>
    </row>
    <row r="365" spans="1:7" hidden="1" x14ac:dyDescent="0.35">
      <c r="A365" s="248"/>
      <c r="B365" s="249"/>
      <c r="C365" s="249"/>
      <c r="D365" s="249"/>
      <c r="E365" s="249">
        <f>ROUND(E258*1.01,4)</f>
        <v>27.7697</v>
      </c>
      <c r="F365" s="249">
        <f t="shared" ref="F365" si="278">(G365-E365)/2+E365</f>
        <v>36.12285</v>
      </c>
      <c r="G365" s="250">
        <f>ROUND(G258*1.01,4)</f>
        <v>44.475999999999999</v>
      </c>
    </row>
    <row r="366" spans="1:7" hidden="1" x14ac:dyDescent="0.35">
      <c r="A366" s="251" t="s">
        <v>20</v>
      </c>
      <c r="C366" s="233">
        <v>212</v>
      </c>
      <c r="E366" s="296">
        <f t="shared" si="265"/>
        <v>57761</v>
      </c>
      <c r="F366" s="296">
        <f t="shared" si="265"/>
        <v>75136</v>
      </c>
      <c r="G366" s="297">
        <f t="shared" si="265"/>
        <v>92510</v>
      </c>
    </row>
    <row r="367" spans="1:7" hidden="1" x14ac:dyDescent="0.35">
      <c r="A367" s="248"/>
      <c r="B367" s="249"/>
      <c r="C367" s="249"/>
      <c r="D367" s="249"/>
      <c r="E367" s="249">
        <f>ROUND(E260*1.01,4)</f>
        <v>27.7697</v>
      </c>
      <c r="F367" s="249">
        <f t="shared" ref="F367" si="279">(G367-E367)/2+E367</f>
        <v>36.12285</v>
      </c>
      <c r="G367" s="250">
        <f>ROUND(G260*1.01,4)</f>
        <v>44.475999999999999</v>
      </c>
    </row>
    <row r="368" spans="1:7" hidden="1" x14ac:dyDescent="0.35">
      <c r="A368" s="252" t="s">
        <v>194</v>
      </c>
      <c r="B368" s="253"/>
      <c r="C368" s="254">
        <v>212</v>
      </c>
      <c r="D368" s="253"/>
      <c r="E368" s="296">
        <f t="shared" si="265"/>
        <v>57761</v>
      </c>
      <c r="F368" s="296">
        <f t="shared" si="265"/>
        <v>75136</v>
      </c>
      <c r="G368" s="297">
        <f t="shared" si="265"/>
        <v>92510</v>
      </c>
    </row>
    <row r="369" spans="1:7" hidden="1" x14ac:dyDescent="0.35">
      <c r="A369" s="248"/>
      <c r="B369" s="249"/>
      <c r="C369" s="249"/>
      <c r="D369" s="249"/>
      <c r="E369" s="249">
        <f>ROUND(E262*1.01,4)</f>
        <v>27.7697</v>
      </c>
      <c r="F369" s="249">
        <f t="shared" ref="F369" si="280">(G369-E369)/2+E369</f>
        <v>36.12285</v>
      </c>
      <c r="G369" s="250">
        <f>ROUND(G262*1.01,4)</f>
        <v>44.475999999999999</v>
      </c>
    </row>
    <row r="370" spans="1:7" hidden="1" x14ac:dyDescent="0.35">
      <c r="A370" s="251" t="s">
        <v>51</v>
      </c>
      <c r="C370" s="233">
        <v>212</v>
      </c>
      <c r="E370" s="296">
        <f t="shared" si="265"/>
        <v>57761</v>
      </c>
      <c r="F370" s="296">
        <f t="shared" si="265"/>
        <v>75136</v>
      </c>
      <c r="G370" s="297">
        <f t="shared" si="265"/>
        <v>92510</v>
      </c>
    </row>
    <row r="371" spans="1:7" hidden="1" x14ac:dyDescent="0.35">
      <c r="A371" s="268"/>
      <c r="B371" s="264"/>
      <c r="C371" s="264"/>
      <c r="D371" s="264"/>
      <c r="E371" s="249">
        <f>ROUND(E264*1.01,4)</f>
        <v>27.7697</v>
      </c>
      <c r="F371" s="249">
        <f t="shared" ref="F371" si="281">(G371-E371)/2+E371</f>
        <v>36.12285</v>
      </c>
      <c r="G371" s="250">
        <f>ROUND(G264*1.01,4)</f>
        <v>44.475999999999999</v>
      </c>
    </row>
    <row r="372" spans="1:7" hidden="1" x14ac:dyDescent="0.35">
      <c r="A372" s="283" t="s">
        <v>56</v>
      </c>
      <c r="B372" s="245"/>
      <c r="C372" s="245">
        <v>212</v>
      </c>
      <c r="D372" s="245"/>
      <c r="E372" s="246">
        <f t="shared" si="265"/>
        <v>57761</v>
      </c>
      <c r="F372" s="246">
        <f t="shared" si="265"/>
        <v>75136</v>
      </c>
      <c r="G372" s="247">
        <f t="shared" si="265"/>
        <v>92510</v>
      </c>
    </row>
    <row r="373" spans="1:7" hidden="1" x14ac:dyDescent="0.35">
      <c r="A373" s="248"/>
      <c r="B373" s="249"/>
      <c r="C373" s="249"/>
      <c r="D373" s="249"/>
      <c r="E373" s="249">
        <f>ROUND(E266*1.01,4)</f>
        <v>27.7697</v>
      </c>
      <c r="F373" s="249">
        <f t="shared" ref="F373" si="282">(G373-E373)/2+E373</f>
        <v>36.12285</v>
      </c>
      <c r="G373" s="250">
        <f>ROUND(G266*1.01,4)</f>
        <v>44.475999999999999</v>
      </c>
    </row>
    <row r="374" spans="1:7" hidden="1" x14ac:dyDescent="0.35">
      <c r="A374" s="251" t="s">
        <v>37</v>
      </c>
      <c r="C374" s="233">
        <v>211</v>
      </c>
      <c r="E374" s="296">
        <f t="shared" si="265"/>
        <v>53090</v>
      </c>
      <c r="F374" s="296">
        <f t="shared" si="265"/>
        <v>69060</v>
      </c>
      <c r="G374" s="297">
        <f t="shared" si="265"/>
        <v>85029</v>
      </c>
    </row>
    <row r="375" spans="1:7" hidden="1" x14ac:dyDescent="0.35">
      <c r="A375" s="248"/>
      <c r="B375" s="249"/>
      <c r="C375" s="249"/>
      <c r="D375" s="249"/>
      <c r="E375" s="249">
        <f>ROUND(E268*1.01,4)</f>
        <v>25.524000000000001</v>
      </c>
      <c r="F375" s="249">
        <f t="shared" ref="F375" si="283">(G375-E375)/2+E375</f>
        <v>33.201700000000002</v>
      </c>
      <c r="G375" s="250">
        <f>ROUND(G268*1.01,4)</f>
        <v>40.879399999999997</v>
      </c>
    </row>
    <row r="376" spans="1:7" hidden="1" x14ac:dyDescent="0.35">
      <c r="A376" s="255" t="s">
        <v>21</v>
      </c>
      <c r="B376" s="256"/>
      <c r="C376" s="257">
        <v>211</v>
      </c>
      <c r="D376" s="256"/>
      <c r="E376" s="296">
        <f t="shared" si="265"/>
        <v>53090</v>
      </c>
      <c r="F376" s="296">
        <f t="shared" si="265"/>
        <v>69060</v>
      </c>
      <c r="G376" s="297">
        <f t="shared" si="265"/>
        <v>85029</v>
      </c>
    </row>
    <row r="377" spans="1:7" hidden="1" x14ac:dyDescent="0.35">
      <c r="A377" s="259"/>
      <c r="B377" s="260"/>
      <c r="C377" s="284"/>
      <c r="D377" s="260"/>
      <c r="E377" s="260">
        <f>ROUND(E270*1.01,4)</f>
        <v>25.524000000000001</v>
      </c>
      <c r="F377" s="260">
        <f t="shared" ref="F377" si="284">(G377-E377)/2+E377</f>
        <v>33.201700000000002</v>
      </c>
      <c r="G377" s="261">
        <f>ROUND(G270*1.01,4)</f>
        <v>40.879399999999997</v>
      </c>
    </row>
    <row r="378" spans="1:7" hidden="1" x14ac:dyDescent="0.35">
      <c r="A378" s="285" t="s">
        <v>57</v>
      </c>
      <c r="B378" s="253"/>
      <c r="C378" s="254">
        <v>211</v>
      </c>
      <c r="D378" s="253"/>
      <c r="E378" s="242">
        <f t="shared" si="265"/>
        <v>53090</v>
      </c>
      <c r="F378" s="242">
        <f t="shared" si="265"/>
        <v>70760</v>
      </c>
      <c r="G378" s="243">
        <f t="shared" si="265"/>
        <v>88430</v>
      </c>
    </row>
    <row r="379" spans="1:7" hidden="1" x14ac:dyDescent="0.35">
      <c r="A379" s="271"/>
      <c r="B379" s="249"/>
      <c r="C379" s="258"/>
      <c r="D379" s="249"/>
      <c r="E379" s="249">
        <f>ROUND(E272*1.01,4)</f>
        <v>25.524000000000001</v>
      </c>
      <c r="F379" s="249">
        <f t="shared" ref="F379" si="285">(G379-E379)/2+E379</f>
        <v>34.019300000000001</v>
      </c>
      <c r="G379" s="250">
        <f>ROUND(G272*1.01,4)</f>
        <v>42.514600000000002</v>
      </c>
    </row>
    <row r="380" spans="1:7" hidden="1" x14ac:dyDescent="0.35">
      <c r="A380" s="282" t="s">
        <v>53</v>
      </c>
      <c r="C380" s="233">
        <v>211</v>
      </c>
      <c r="E380" s="246">
        <f t="shared" si="265"/>
        <v>53090</v>
      </c>
      <c r="F380" s="246">
        <f t="shared" si="265"/>
        <v>70760</v>
      </c>
      <c r="G380" s="247">
        <f t="shared" si="265"/>
        <v>88430</v>
      </c>
    </row>
    <row r="381" spans="1:7" hidden="1" x14ac:dyDescent="0.35">
      <c r="A381" s="259"/>
      <c r="B381" s="260"/>
      <c r="C381" s="260"/>
      <c r="D381" s="260"/>
      <c r="E381" s="249">
        <f>ROUND(E274*1.01,4)</f>
        <v>25.524000000000001</v>
      </c>
      <c r="F381" s="249">
        <f t="shared" ref="F381" si="286">(G381-E381)/2+E381</f>
        <v>34.019300000000001</v>
      </c>
      <c r="G381" s="250">
        <f>ROUND(G274*1.01,4)</f>
        <v>42.514600000000002</v>
      </c>
    </row>
    <row r="382" spans="1:7" hidden="1" x14ac:dyDescent="0.35">
      <c r="A382" s="262"/>
      <c r="B382" s="253"/>
      <c r="C382" s="253"/>
      <c r="D382" s="253"/>
      <c r="E382" s="253"/>
      <c r="F382" s="253"/>
      <c r="G382" s="253"/>
    </row>
    <row r="383" spans="1:7" hidden="1" x14ac:dyDescent="0.35">
      <c r="A383" s="229" t="s">
        <v>61</v>
      </c>
      <c r="B383" s="230"/>
      <c r="C383" s="230"/>
      <c r="D383" s="230"/>
      <c r="E383" s="231"/>
      <c r="F383" s="231"/>
      <c r="G383" s="232" t="str">
        <f>G314</f>
        <v>FY 2015/2016, 01/03/2016, 1.00%(excluding department heads)</v>
      </c>
    </row>
    <row r="384" spans="1:7" hidden="1" x14ac:dyDescent="0.35">
      <c r="A384" s="234"/>
      <c r="B384" s="235"/>
      <c r="C384" s="236" t="s">
        <v>0</v>
      </c>
      <c r="D384" s="235"/>
      <c r="E384" s="237"/>
      <c r="F384" s="237"/>
      <c r="G384" s="237"/>
    </row>
    <row r="385" spans="1:7" hidden="1" x14ac:dyDescent="0.35">
      <c r="A385" s="238" t="s">
        <v>1</v>
      </c>
      <c r="B385" s="239"/>
      <c r="C385" s="239" t="s">
        <v>2</v>
      </c>
      <c r="D385" s="239"/>
      <c r="E385" s="240" t="s">
        <v>3</v>
      </c>
      <c r="F385" s="240" t="s">
        <v>4</v>
      </c>
      <c r="G385" s="240" t="s">
        <v>5</v>
      </c>
    </row>
    <row r="386" spans="1:7" hidden="1" x14ac:dyDescent="0.35">
      <c r="A386" s="298" t="s">
        <v>23</v>
      </c>
      <c r="B386" s="299"/>
      <c r="C386" s="299"/>
      <c r="D386" s="299"/>
      <c r="E386" s="300"/>
      <c r="F386" s="300"/>
      <c r="G386" s="301"/>
    </row>
    <row r="387" spans="1:7" hidden="1" x14ac:dyDescent="0.35">
      <c r="A387" s="251" t="s">
        <v>48</v>
      </c>
      <c r="C387" s="233">
        <v>119</v>
      </c>
      <c r="E387" s="296">
        <f t="shared" ref="E387:G387" si="287">ROUND(E388*2080,0)</f>
        <v>60972</v>
      </c>
      <c r="F387" s="296">
        <f t="shared" si="287"/>
        <v>74874</v>
      </c>
      <c r="G387" s="297">
        <f t="shared" si="287"/>
        <v>88776</v>
      </c>
    </row>
    <row r="388" spans="1:7" hidden="1" x14ac:dyDescent="0.35">
      <c r="A388" s="248"/>
      <c r="B388" s="249"/>
      <c r="C388" s="249"/>
      <c r="D388" s="249"/>
      <c r="E388" s="249">
        <f>ROUND(E281*1.01,4)</f>
        <v>29.313700000000001</v>
      </c>
      <c r="F388" s="249">
        <f t="shared" ref="F388" si="288">(G388-E388)/2+E388</f>
        <v>35.997349999999997</v>
      </c>
      <c r="G388" s="250">
        <f>ROUND(G281*1.01,4)</f>
        <v>42.680999999999997</v>
      </c>
    </row>
    <row r="389" spans="1:7" hidden="1" x14ac:dyDescent="0.35">
      <c r="A389" s="251" t="s">
        <v>172</v>
      </c>
      <c r="B389" s="253"/>
      <c r="C389" s="254">
        <v>119</v>
      </c>
      <c r="D389" s="253"/>
      <c r="E389" s="296">
        <f t="shared" ref="E389:G389" si="289">ROUND(E390*2080,0)</f>
        <v>60972</v>
      </c>
      <c r="F389" s="296">
        <f t="shared" si="289"/>
        <v>74874</v>
      </c>
      <c r="G389" s="297">
        <f t="shared" si="289"/>
        <v>88776</v>
      </c>
    </row>
    <row r="390" spans="1:7" hidden="1" x14ac:dyDescent="0.35">
      <c r="A390" s="248"/>
      <c r="B390" s="249"/>
      <c r="C390" s="249"/>
      <c r="D390" s="249"/>
      <c r="E390" s="249">
        <f>ROUND(E283*1.01,4)</f>
        <v>29.313700000000001</v>
      </c>
      <c r="F390" s="249">
        <f t="shared" ref="F390" si="290">(G390-E390)/2+E390</f>
        <v>35.997349999999997</v>
      </c>
      <c r="G390" s="250">
        <f>ROUND(G283*1.01,4)</f>
        <v>42.680999999999997</v>
      </c>
    </row>
    <row r="391" spans="1:7" hidden="1" x14ac:dyDescent="0.35">
      <c r="A391" s="251" t="s">
        <v>36</v>
      </c>
      <c r="C391" s="233">
        <v>118</v>
      </c>
      <c r="E391" s="296">
        <f t="shared" ref="E391:G391" si="291">ROUND(E392*2080,0)</f>
        <v>58819</v>
      </c>
      <c r="F391" s="296">
        <f t="shared" si="291"/>
        <v>72230</v>
      </c>
      <c r="G391" s="297">
        <f t="shared" si="291"/>
        <v>85642</v>
      </c>
    </row>
    <row r="392" spans="1:7" hidden="1" x14ac:dyDescent="0.35">
      <c r="A392" s="248"/>
      <c r="B392" s="249"/>
      <c r="C392" s="249"/>
      <c r="D392" s="249"/>
      <c r="E392" s="249">
        <f>ROUND(E285*1.01,4)</f>
        <v>28.278600000000001</v>
      </c>
      <c r="F392" s="249">
        <f t="shared" ref="F392" si="292">(G392-E392)/2+E392</f>
        <v>34.726199999999999</v>
      </c>
      <c r="G392" s="250">
        <f>ROUND(G285*1.01,4)</f>
        <v>41.1738</v>
      </c>
    </row>
    <row r="393" spans="1:7" hidden="1" x14ac:dyDescent="0.35">
      <c r="A393" s="251" t="s">
        <v>25</v>
      </c>
      <c r="C393" s="233">
        <v>117</v>
      </c>
      <c r="E393" s="296">
        <f t="shared" ref="E393:G393" si="293">ROUND(E394*2080,0)</f>
        <v>53972</v>
      </c>
      <c r="F393" s="296">
        <f t="shared" si="293"/>
        <v>66278</v>
      </c>
      <c r="G393" s="297">
        <f t="shared" si="293"/>
        <v>78583</v>
      </c>
    </row>
    <row r="394" spans="1:7" hidden="1" x14ac:dyDescent="0.35">
      <c r="A394" s="248"/>
      <c r="B394" s="249"/>
      <c r="C394" s="249"/>
      <c r="D394" s="249"/>
      <c r="E394" s="249">
        <f>ROUND(E287*1.01,4)</f>
        <v>25.9481</v>
      </c>
      <c r="F394" s="249">
        <f t="shared" ref="F394" si="294">(G394-E394)/2+E394</f>
        <v>31.8643</v>
      </c>
      <c r="G394" s="250">
        <f>ROUND(G287*1.01,4)</f>
        <v>37.780500000000004</v>
      </c>
    </row>
    <row r="395" spans="1:7" hidden="1" x14ac:dyDescent="0.35">
      <c r="A395" s="251" t="s">
        <v>26</v>
      </c>
      <c r="C395" s="233">
        <v>116</v>
      </c>
      <c r="E395" s="296">
        <f t="shared" ref="E395:G395" si="295">ROUND(E396*2080,0)</f>
        <v>49123</v>
      </c>
      <c r="F395" s="296">
        <f t="shared" si="295"/>
        <v>60324</v>
      </c>
      <c r="G395" s="297">
        <f t="shared" si="295"/>
        <v>71524</v>
      </c>
    </row>
    <row r="396" spans="1:7" hidden="1" x14ac:dyDescent="0.35">
      <c r="A396" s="248"/>
      <c r="B396" s="249"/>
      <c r="C396" s="249"/>
      <c r="D396" s="249"/>
      <c r="E396" s="249">
        <f>ROUND(E289*1.01,4)</f>
        <v>23.617000000000001</v>
      </c>
      <c r="F396" s="249">
        <f t="shared" ref="F396" si="296">(G396-E396)/2+E396</f>
        <v>29.0017</v>
      </c>
      <c r="G396" s="250">
        <f>ROUND(G289*1.01,4)</f>
        <v>34.386400000000002</v>
      </c>
    </row>
    <row r="397" spans="1:7" hidden="1" x14ac:dyDescent="0.35">
      <c r="A397" s="251" t="s">
        <v>27</v>
      </c>
      <c r="C397" s="233">
        <v>115</v>
      </c>
      <c r="E397" s="296">
        <f t="shared" ref="E397:G397" si="297">ROUND(E398*2080,0)</f>
        <v>47417</v>
      </c>
      <c r="F397" s="296">
        <f t="shared" si="297"/>
        <v>58227</v>
      </c>
      <c r="G397" s="297">
        <f t="shared" si="297"/>
        <v>69038</v>
      </c>
    </row>
    <row r="398" spans="1:7" hidden="1" x14ac:dyDescent="0.35">
      <c r="A398" s="248"/>
      <c r="B398" s="249"/>
      <c r="C398" s="249"/>
      <c r="D398" s="249"/>
      <c r="E398" s="249">
        <f>ROUND(E291*1.01,4)</f>
        <v>22.796399999999998</v>
      </c>
      <c r="F398" s="249">
        <f t="shared" ref="F398" si="298">(G398-E398)/2+E398</f>
        <v>27.993949999999998</v>
      </c>
      <c r="G398" s="250">
        <f>ROUND(G291*1.01,4)</f>
        <v>33.191499999999998</v>
      </c>
    </row>
    <row r="399" spans="1:7" hidden="1" x14ac:dyDescent="0.35">
      <c r="A399" s="282" t="s">
        <v>60</v>
      </c>
      <c r="C399" s="233">
        <v>115</v>
      </c>
      <c r="E399" s="246">
        <f t="shared" ref="E399:G399" si="299">ROUND(E400*2080,0)</f>
        <v>47417</v>
      </c>
      <c r="F399" s="246">
        <f t="shared" si="299"/>
        <v>58227</v>
      </c>
      <c r="G399" s="247">
        <f t="shared" si="299"/>
        <v>69038</v>
      </c>
    </row>
    <row r="400" spans="1:7" hidden="1" x14ac:dyDescent="0.35">
      <c r="A400" s="248"/>
      <c r="B400" s="249"/>
      <c r="C400" s="249"/>
      <c r="D400" s="249"/>
      <c r="E400" s="249">
        <f>ROUND(E293*1.01,4)</f>
        <v>22.796399999999998</v>
      </c>
      <c r="F400" s="249">
        <f t="shared" ref="F400" si="300">(G400-E400)/2+E400</f>
        <v>27.993949999999998</v>
      </c>
      <c r="G400" s="250">
        <f>ROUND(G293*1.01,4)</f>
        <v>33.191499999999998</v>
      </c>
    </row>
    <row r="401" spans="1:7" hidden="1" x14ac:dyDescent="0.35">
      <c r="A401" s="251" t="s">
        <v>42</v>
      </c>
      <c r="C401" s="233">
        <v>114</v>
      </c>
      <c r="E401" s="296">
        <f t="shared" ref="E401:G401" si="301">ROUND(E402*2080,0)</f>
        <v>45709</v>
      </c>
      <c r="F401" s="296">
        <f t="shared" si="301"/>
        <v>56131</v>
      </c>
      <c r="G401" s="297">
        <f t="shared" si="301"/>
        <v>66553</v>
      </c>
    </row>
    <row r="402" spans="1:7" hidden="1" x14ac:dyDescent="0.35">
      <c r="A402" s="248"/>
      <c r="B402" s="249"/>
      <c r="C402" s="249"/>
      <c r="D402" s="249"/>
      <c r="E402" s="249">
        <f>ROUND(E295*1.01,4)</f>
        <v>21.9756</v>
      </c>
      <c r="F402" s="249">
        <f t="shared" ref="F402" si="302">(G402-E402)/2+E402</f>
        <v>26.986049999999999</v>
      </c>
      <c r="G402" s="250">
        <f>ROUND(G295*1.01,4)</f>
        <v>31.996500000000001</v>
      </c>
    </row>
    <row r="403" spans="1:7" hidden="1" x14ac:dyDescent="0.35">
      <c r="A403" s="251" t="s">
        <v>28</v>
      </c>
      <c r="C403" s="233">
        <v>114</v>
      </c>
      <c r="E403" s="296">
        <f t="shared" ref="E403:G403" si="303">ROUND(E404*2080,0)</f>
        <v>45709</v>
      </c>
      <c r="F403" s="296">
        <f t="shared" si="303"/>
        <v>56131</v>
      </c>
      <c r="G403" s="297">
        <f t="shared" si="303"/>
        <v>66553</v>
      </c>
    </row>
    <row r="404" spans="1:7" hidden="1" x14ac:dyDescent="0.35">
      <c r="A404" s="248"/>
      <c r="B404" s="249"/>
      <c r="C404" s="249"/>
      <c r="D404" s="249"/>
      <c r="E404" s="249">
        <f>ROUND(E297*1.01,4)</f>
        <v>21.9756</v>
      </c>
      <c r="F404" s="249">
        <f t="shared" ref="F404" si="304">(G404-E404)/2+E404</f>
        <v>26.986049999999999</v>
      </c>
      <c r="G404" s="250">
        <f>ROUND(G297*1.01,4)</f>
        <v>31.996500000000001</v>
      </c>
    </row>
    <row r="405" spans="1:7" hidden="1" x14ac:dyDescent="0.35">
      <c r="A405" s="251" t="s">
        <v>29</v>
      </c>
      <c r="C405" s="233">
        <v>114</v>
      </c>
      <c r="E405" s="296">
        <f t="shared" ref="E405:G405" si="305">ROUND(E406*2080,0)</f>
        <v>45709</v>
      </c>
      <c r="F405" s="296">
        <f t="shared" si="305"/>
        <v>56131</v>
      </c>
      <c r="G405" s="297">
        <f t="shared" si="305"/>
        <v>66553</v>
      </c>
    </row>
    <row r="406" spans="1:7" hidden="1" x14ac:dyDescent="0.35">
      <c r="A406" s="248"/>
      <c r="B406" s="249"/>
      <c r="C406" s="249"/>
      <c r="D406" s="249"/>
      <c r="E406" s="249">
        <f>ROUND(E299*1.01,4)</f>
        <v>21.9756</v>
      </c>
      <c r="F406" s="249">
        <f t="shared" ref="F406" si="306">(G406-E406)/2+E406</f>
        <v>26.986049999999999</v>
      </c>
      <c r="G406" s="250">
        <f>ROUND(G299*1.01,4)</f>
        <v>31.996500000000001</v>
      </c>
    </row>
    <row r="407" spans="1:7" hidden="1" x14ac:dyDescent="0.35">
      <c r="A407" s="252" t="s">
        <v>195</v>
      </c>
      <c r="B407" s="253"/>
      <c r="C407" s="254">
        <v>114</v>
      </c>
      <c r="D407" s="253"/>
      <c r="E407" s="296">
        <f t="shared" ref="E407:G407" si="307">ROUND(E408*2080,0)</f>
        <v>45709</v>
      </c>
      <c r="F407" s="296">
        <f t="shared" si="307"/>
        <v>56131</v>
      </c>
      <c r="G407" s="297">
        <f t="shared" si="307"/>
        <v>66553</v>
      </c>
    </row>
    <row r="408" spans="1:7" hidden="1" x14ac:dyDescent="0.35">
      <c r="A408" s="248"/>
      <c r="B408" s="249"/>
      <c r="C408" s="249"/>
      <c r="D408" s="249"/>
      <c r="E408" s="249">
        <f>ROUND(E301*1.01,4)</f>
        <v>21.9756</v>
      </c>
      <c r="F408" s="249">
        <f t="shared" ref="F408" si="308">(G408-E408)/2+E408</f>
        <v>26.986049999999999</v>
      </c>
      <c r="G408" s="250">
        <f>ROUND(G301*1.01,4)</f>
        <v>31.996500000000001</v>
      </c>
    </row>
    <row r="409" spans="1:7" hidden="1" x14ac:dyDescent="0.35">
      <c r="A409" s="251" t="s">
        <v>35</v>
      </c>
      <c r="C409" s="233">
        <v>114</v>
      </c>
      <c r="E409" s="296">
        <f t="shared" ref="E409:G411" si="309">ROUND(E410*2080,0)</f>
        <v>45709</v>
      </c>
      <c r="F409" s="296">
        <f t="shared" si="309"/>
        <v>56131</v>
      </c>
      <c r="G409" s="297">
        <f t="shared" si="309"/>
        <v>66553</v>
      </c>
    </row>
    <row r="410" spans="1:7" hidden="1" x14ac:dyDescent="0.35">
      <c r="A410" s="248"/>
      <c r="B410" s="249"/>
      <c r="C410" s="249"/>
      <c r="D410" s="249"/>
      <c r="E410" s="249">
        <f>ROUND(E303*1.01,4)</f>
        <v>21.9756</v>
      </c>
      <c r="F410" s="249">
        <f t="shared" ref="F410:F412" si="310">(G410-E410)/2+E410</f>
        <v>26.986049999999999</v>
      </c>
      <c r="G410" s="250">
        <f>ROUND(G303*1.01,4)</f>
        <v>31.996500000000001</v>
      </c>
    </row>
    <row r="411" spans="1:7" hidden="1" x14ac:dyDescent="0.35">
      <c r="A411" s="252"/>
      <c r="B411" s="253"/>
      <c r="C411" s="254">
        <v>113</v>
      </c>
      <c r="D411" s="253"/>
      <c r="E411" s="296">
        <f t="shared" si="309"/>
        <v>44020</v>
      </c>
      <c r="F411" s="296">
        <f t="shared" si="309"/>
        <v>52824</v>
      </c>
      <c r="G411" s="297">
        <f t="shared" si="309"/>
        <v>61628</v>
      </c>
    </row>
    <row r="412" spans="1:7" hidden="1" x14ac:dyDescent="0.35">
      <c r="A412" s="248"/>
      <c r="B412" s="249"/>
      <c r="C412" s="249"/>
      <c r="D412" s="249"/>
      <c r="E412" s="253">
        <v>21.163599999999999</v>
      </c>
      <c r="F412" s="249">
        <f t="shared" si="310"/>
        <v>25.396250000000002</v>
      </c>
      <c r="G412" s="302">
        <v>29.628900000000002</v>
      </c>
    </row>
    <row r="413" spans="1:7" hidden="1" x14ac:dyDescent="0.35">
      <c r="A413" s="251" t="s">
        <v>31</v>
      </c>
      <c r="C413" s="233">
        <v>112</v>
      </c>
      <c r="E413" s="296">
        <f t="shared" ref="E413:G413" si="311">ROUND(E414*2080,0)</f>
        <v>38339</v>
      </c>
      <c r="F413" s="296">
        <f t="shared" si="311"/>
        <v>47081</v>
      </c>
      <c r="G413" s="297">
        <f t="shared" si="311"/>
        <v>55823</v>
      </c>
    </row>
    <row r="414" spans="1:7" hidden="1" x14ac:dyDescent="0.35">
      <c r="A414" s="248"/>
      <c r="B414" s="249"/>
      <c r="C414" s="249"/>
      <c r="D414" s="249"/>
      <c r="E414" s="249">
        <f>ROUND(E305*1.01,4)</f>
        <v>18.432400000000001</v>
      </c>
      <c r="F414" s="249">
        <f t="shared" ref="F414" si="312">(G414-E414)/2+E414</f>
        <v>22.635100000000001</v>
      </c>
      <c r="G414" s="250">
        <f>ROUND(G305*1.01,4)</f>
        <v>26.837800000000001</v>
      </c>
    </row>
    <row r="415" spans="1:7" hidden="1" x14ac:dyDescent="0.35">
      <c r="A415" s="251" t="s">
        <v>41</v>
      </c>
      <c r="C415" s="233">
        <v>112</v>
      </c>
      <c r="E415" s="296">
        <f t="shared" ref="E415:G415" si="313">ROUND(E416*2080,0)</f>
        <v>38339</v>
      </c>
      <c r="F415" s="296">
        <f t="shared" si="313"/>
        <v>47081</v>
      </c>
      <c r="G415" s="297">
        <f t="shared" si="313"/>
        <v>55823</v>
      </c>
    </row>
    <row r="416" spans="1:7" hidden="1" x14ac:dyDescent="0.35">
      <c r="A416" s="248"/>
      <c r="B416" s="249"/>
      <c r="C416" s="249"/>
      <c r="D416" s="249"/>
      <c r="E416" s="249">
        <f>ROUND(E307*1.01,4)</f>
        <v>18.432400000000001</v>
      </c>
      <c r="F416" s="249">
        <f t="shared" ref="F416" si="314">(G416-E416)/2+E416</f>
        <v>22.635100000000001</v>
      </c>
      <c r="G416" s="250">
        <f>ROUND(G307*1.01,4)</f>
        <v>26.837800000000001</v>
      </c>
    </row>
    <row r="417" spans="1:8" hidden="1" x14ac:dyDescent="0.35">
      <c r="A417" s="251" t="s">
        <v>40</v>
      </c>
      <c r="C417" s="233">
        <v>112</v>
      </c>
      <c r="E417" s="296">
        <f t="shared" ref="E417:G417" si="315">ROUND(E418*2080,0)</f>
        <v>38339</v>
      </c>
      <c r="F417" s="296">
        <f t="shared" si="315"/>
        <v>47081</v>
      </c>
      <c r="G417" s="297">
        <f t="shared" si="315"/>
        <v>55823</v>
      </c>
    </row>
    <row r="418" spans="1:8" hidden="1" x14ac:dyDescent="0.35">
      <c r="A418" s="248"/>
      <c r="B418" s="249"/>
      <c r="C418" s="249"/>
      <c r="D418" s="249"/>
      <c r="E418" s="249">
        <f>ROUND(E309*1.01,4)</f>
        <v>18.432400000000001</v>
      </c>
      <c r="F418" s="249">
        <f t="shared" ref="F418" si="316">(G418-E418)/2+E418</f>
        <v>22.635100000000001</v>
      </c>
      <c r="G418" s="250">
        <f>ROUND(G309*1.01,4)</f>
        <v>26.837800000000001</v>
      </c>
    </row>
    <row r="419" spans="1:8" hidden="1" x14ac:dyDescent="0.35">
      <c r="A419" s="293" t="s">
        <v>215</v>
      </c>
      <c r="B419" s="245"/>
      <c r="C419" s="245">
        <v>111</v>
      </c>
      <c r="D419" s="245"/>
      <c r="E419" s="296">
        <f t="shared" ref="E419:G419" si="317">ROUND(E420*2080,0)</f>
        <v>32612</v>
      </c>
      <c r="F419" s="296">
        <f t="shared" si="317"/>
        <v>40047</v>
      </c>
      <c r="G419" s="297">
        <f t="shared" si="317"/>
        <v>47483</v>
      </c>
    </row>
    <row r="420" spans="1:8" hidden="1" x14ac:dyDescent="0.35">
      <c r="A420" s="248"/>
      <c r="B420" s="249"/>
      <c r="C420" s="249"/>
      <c r="D420" s="249"/>
      <c r="E420" s="249">
        <f>ROUND(E311*1.01,4)</f>
        <v>15.678699999999999</v>
      </c>
      <c r="F420" s="249">
        <f t="shared" ref="F420" si="318">(G420-E420)/2+E420</f>
        <v>19.253549999999997</v>
      </c>
      <c r="G420" s="250">
        <f>ROUND(G311*1.01,4)</f>
        <v>22.828399999999998</v>
      </c>
    </row>
    <row r="421" spans="1:8" hidden="1" x14ac:dyDescent="0.35">
      <c r="A421" s="251" t="s">
        <v>199</v>
      </c>
      <c r="C421" s="233">
        <v>110</v>
      </c>
      <c r="E421" s="296">
        <f t="shared" ref="E421:G421" si="319">ROUND(E422*2080,0)</f>
        <v>28156</v>
      </c>
      <c r="F421" s="296">
        <f t="shared" si="319"/>
        <v>34576</v>
      </c>
      <c r="G421" s="297">
        <f t="shared" si="319"/>
        <v>40996</v>
      </c>
    </row>
    <row r="422" spans="1:8" hidden="1" x14ac:dyDescent="0.35">
      <c r="A422" s="259"/>
      <c r="B422" s="260"/>
      <c r="C422" s="260"/>
      <c r="D422" s="260"/>
      <c r="E422" s="260">
        <f>ROUND(E313*1.01,4)</f>
        <v>13.5365</v>
      </c>
      <c r="F422" s="260">
        <f t="shared" ref="F422" si="320">(G422-E422)/2+E422</f>
        <v>16.622949999999999</v>
      </c>
      <c r="G422" s="261">
        <f>ROUND(G313*1.01,4)</f>
        <v>19.709399999999999</v>
      </c>
    </row>
    <row r="423" spans="1:8" hidden="1" x14ac:dyDescent="0.35">
      <c r="A423" s="229" t="s">
        <v>61</v>
      </c>
      <c r="B423" s="230"/>
      <c r="C423" s="230"/>
      <c r="D423" s="230"/>
      <c r="E423" s="231"/>
      <c r="F423" s="231"/>
      <c r="G423" s="232" t="s">
        <v>224</v>
      </c>
    </row>
    <row r="424" spans="1:8" hidden="1" x14ac:dyDescent="0.35">
      <c r="A424" s="234"/>
      <c r="B424" s="235"/>
      <c r="C424" s="236" t="s">
        <v>0</v>
      </c>
      <c r="D424" s="235"/>
      <c r="E424" s="237"/>
      <c r="F424" s="237"/>
      <c r="G424" s="290"/>
    </row>
    <row r="425" spans="1:8" hidden="1" x14ac:dyDescent="0.35">
      <c r="A425" s="238" t="s">
        <v>1</v>
      </c>
      <c r="B425" s="239"/>
      <c r="C425" s="239" t="s">
        <v>2</v>
      </c>
      <c r="D425" s="239"/>
      <c r="E425" s="240" t="s">
        <v>3</v>
      </c>
      <c r="F425" s="240" t="s">
        <v>4</v>
      </c>
      <c r="G425" s="292" t="s">
        <v>5</v>
      </c>
    </row>
    <row r="426" spans="1:8" hidden="1" x14ac:dyDescent="0.35">
      <c r="A426" s="298" t="s">
        <v>44</v>
      </c>
      <c r="B426" s="299"/>
      <c r="C426" s="299"/>
      <c r="D426" s="299"/>
      <c r="E426" s="300"/>
      <c r="F426" s="300"/>
      <c r="G426" s="301"/>
    </row>
    <row r="427" spans="1:8" hidden="1" x14ac:dyDescent="0.35">
      <c r="A427" s="251" t="s">
        <v>234</v>
      </c>
      <c r="C427" s="233">
        <v>225</v>
      </c>
      <c r="E427" s="303">
        <v>122103</v>
      </c>
      <c r="F427" s="303">
        <v>158735</v>
      </c>
      <c r="G427" s="304">
        <v>195366</v>
      </c>
    </row>
    <row r="428" spans="1:8" hidden="1" x14ac:dyDescent="0.35">
      <c r="A428" s="241"/>
      <c r="E428" s="305">
        <v>58.703400000000002</v>
      </c>
      <c r="F428" s="305">
        <v>76.314899999999994</v>
      </c>
      <c r="G428" s="306">
        <v>93.926000000000002</v>
      </c>
      <c r="H428" s="233">
        <f>G428*1.0295</f>
        <v>96.69681700000001</v>
      </c>
    </row>
    <row r="429" spans="1:8" hidden="1" x14ac:dyDescent="0.35">
      <c r="A429" s="244" t="s">
        <v>213</v>
      </c>
      <c r="B429" s="245"/>
      <c r="C429" s="245">
        <v>219</v>
      </c>
      <c r="D429" s="245"/>
      <c r="E429" s="296">
        <f>ROUND(E430*2080,0)</f>
        <v>93926</v>
      </c>
      <c r="F429" s="296">
        <f>ROUND(F430*2080,0)</f>
        <v>122081</v>
      </c>
      <c r="G429" s="297">
        <f>ROUND(G430*2080,0)</f>
        <v>150235</v>
      </c>
    </row>
    <row r="430" spans="1:8" hidden="1" x14ac:dyDescent="0.35">
      <c r="A430" s="263"/>
      <c r="B430" s="264"/>
      <c r="C430" s="264"/>
      <c r="D430" s="264"/>
      <c r="E430" s="249">
        <f>ROUND(E319*1.0295,4)</f>
        <v>45.1569</v>
      </c>
      <c r="F430" s="249">
        <f>(G430-E430)/2+E430</f>
        <v>58.692599999999999</v>
      </c>
      <c r="G430" s="250">
        <f>ROUND(G319*1.0295,4)</f>
        <v>72.228300000000004</v>
      </c>
      <c r="H430" s="233">
        <f t="shared" ref="H430" si="321">G430*1.0295</f>
        <v>74.359034850000015</v>
      </c>
    </row>
    <row r="431" spans="1:8" hidden="1" x14ac:dyDescent="0.35">
      <c r="A431" s="244" t="s">
        <v>6</v>
      </c>
      <c r="B431" s="245"/>
      <c r="C431" s="245">
        <v>218</v>
      </c>
      <c r="D431" s="245"/>
      <c r="E431" s="296">
        <f>ROUND(E432*2080,0)</f>
        <v>89199</v>
      </c>
      <c r="F431" s="296">
        <f>ROUND(F432*2080,0)</f>
        <v>116029</v>
      </c>
      <c r="G431" s="297">
        <f>ROUND(G432*2080,0)</f>
        <v>142860</v>
      </c>
    </row>
    <row r="432" spans="1:8" hidden="1" x14ac:dyDescent="0.35">
      <c r="A432" s="248"/>
      <c r="B432" s="249"/>
      <c r="C432" s="249"/>
      <c r="D432" s="249"/>
      <c r="E432" s="249">
        <f>ROUND(E321*1.0295,4)</f>
        <v>42.883899999999997</v>
      </c>
      <c r="F432" s="249">
        <f>(G432-E432)/2+E432</f>
        <v>55.783349999999999</v>
      </c>
      <c r="G432" s="250">
        <f>ROUND(G321*1.0295,4)</f>
        <v>68.6828</v>
      </c>
      <c r="H432" s="233">
        <f t="shared" ref="H432" si="322">G432*1.0295</f>
        <v>70.7089426</v>
      </c>
    </row>
    <row r="433" spans="1:8" hidden="1" x14ac:dyDescent="0.35">
      <c r="A433" s="251" t="s">
        <v>7</v>
      </c>
      <c r="C433" s="233">
        <v>218</v>
      </c>
      <c r="E433" s="296">
        <f t="shared" ref="E433" si="323">ROUND(E434*2080,0)</f>
        <v>89199</v>
      </c>
      <c r="F433" s="296">
        <f t="shared" ref="F433" si="324">ROUND(F434*2080,0)</f>
        <v>116029</v>
      </c>
      <c r="G433" s="297">
        <f t="shared" ref="G433" si="325">ROUND(G434*2080,0)</f>
        <v>142860</v>
      </c>
    </row>
    <row r="434" spans="1:8" hidden="1" x14ac:dyDescent="0.35">
      <c r="A434" s="248"/>
      <c r="B434" s="249"/>
      <c r="C434" s="249"/>
      <c r="D434" s="249"/>
      <c r="E434" s="249">
        <f t="shared" ref="E434" si="326">ROUND(E323*1.0295,4)</f>
        <v>42.883899999999997</v>
      </c>
      <c r="F434" s="249">
        <f t="shared" ref="F434" si="327">(G434-E434)/2+E434</f>
        <v>55.783349999999999</v>
      </c>
      <c r="G434" s="250">
        <f t="shared" ref="G434" si="328">ROUND(G323*1.0295,4)</f>
        <v>68.6828</v>
      </c>
      <c r="H434" s="233">
        <f t="shared" ref="H434" si="329">G434*1.0295</f>
        <v>70.7089426</v>
      </c>
    </row>
    <row r="435" spans="1:8" hidden="1" x14ac:dyDescent="0.35">
      <c r="A435" s="251" t="s">
        <v>8</v>
      </c>
      <c r="C435" s="233">
        <v>218</v>
      </c>
      <c r="E435" s="296">
        <f t="shared" ref="E435" si="330">ROUND(E436*2080,0)</f>
        <v>89199</v>
      </c>
      <c r="F435" s="296">
        <f t="shared" ref="F435" si="331">ROUND(F436*2080,0)</f>
        <v>116029</v>
      </c>
      <c r="G435" s="297">
        <f t="shared" ref="G435" si="332">ROUND(G436*2080,0)</f>
        <v>142860</v>
      </c>
    </row>
    <row r="436" spans="1:8" hidden="1" x14ac:dyDescent="0.35">
      <c r="A436" s="248"/>
      <c r="B436" s="249"/>
      <c r="C436" s="249"/>
      <c r="D436" s="249"/>
      <c r="E436" s="249">
        <f t="shared" ref="E436" si="333">ROUND(E325*1.0295,4)</f>
        <v>42.883899999999997</v>
      </c>
      <c r="F436" s="249">
        <f t="shared" ref="F436" si="334">(G436-E436)/2+E436</f>
        <v>55.783349999999999</v>
      </c>
      <c r="G436" s="250">
        <f t="shared" ref="G436" si="335">ROUND(G325*1.0295,4)</f>
        <v>68.6828</v>
      </c>
      <c r="H436" s="233">
        <f t="shared" ref="H436" si="336">G436*1.0295</f>
        <v>70.7089426</v>
      </c>
    </row>
    <row r="437" spans="1:8" hidden="1" x14ac:dyDescent="0.35">
      <c r="A437" s="251" t="s">
        <v>9</v>
      </c>
      <c r="C437" s="233">
        <v>217</v>
      </c>
      <c r="E437" s="296">
        <f t="shared" ref="E437" si="337">ROUND(E438*2080,0)</f>
        <v>84985</v>
      </c>
      <c r="F437" s="296">
        <f t="shared" ref="F437" si="338">ROUND(F438*2080,0)</f>
        <v>110548</v>
      </c>
      <c r="G437" s="297">
        <f t="shared" ref="G437" si="339">ROUND(G438*2080,0)</f>
        <v>136112</v>
      </c>
    </row>
    <row r="438" spans="1:8" hidden="1" x14ac:dyDescent="0.35">
      <c r="A438" s="248"/>
      <c r="B438" s="249"/>
      <c r="C438" s="249"/>
      <c r="D438" s="249"/>
      <c r="E438" s="249">
        <f t="shared" ref="E438" si="340">ROUND(E327*1.0295,4)</f>
        <v>40.8581</v>
      </c>
      <c r="F438" s="249">
        <f t="shared" ref="F438" si="341">(G438-E438)/2+E438</f>
        <v>53.148250000000004</v>
      </c>
      <c r="G438" s="250">
        <f t="shared" ref="G438" si="342">ROUND(G327*1.0295,4)</f>
        <v>65.438400000000001</v>
      </c>
      <c r="H438" s="233">
        <f t="shared" ref="H438" si="343">G438*1.0295</f>
        <v>67.368832800000007</v>
      </c>
    </row>
    <row r="439" spans="1:8" hidden="1" x14ac:dyDescent="0.35">
      <c r="A439" s="251" t="s">
        <v>162</v>
      </c>
      <c r="C439" s="233">
        <v>217</v>
      </c>
      <c r="E439" s="296">
        <f t="shared" ref="E439" si="344">ROUND(E440*2080,0)</f>
        <v>84985</v>
      </c>
      <c r="F439" s="296">
        <f t="shared" ref="F439" si="345">ROUND(F440*2080,0)</f>
        <v>110548</v>
      </c>
      <c r="G439" s="297">
        <f t="shared" ref="G439" si="346">ROUND(G440*2080,0)</f>
        <v>136112</v>
      </c>
    </row>
    <row r="440" spans="1:8" hidden="1" x14ac:dyDescent="0.35">
      <c r="A440" s="248"/>
      <c r="B440" s="249"/>
      <c r="C440" s="249"/>
      <c r="D440" s="249"/>
      <c r="E440" s="249">
        <f t="shared" ref="E440" si="347">ROUND(E329*1.0295,4)</f>
        <v>40.8581</v>
      </c>
      <c r="F440" s="249">
        <f t="shared" ref="F440" si="348">(G440-E440)/2+E440</f>
        <v>53.148250000000004</v>
      </c>
      <c r="G440" s="250">
        <f t="shared" ref="G440" si="349">ROUND(G329*1.0295,4)</f>
        <v>65.438400000000001</v>
      </c>
      <c r="H440" s="233">
        <f t="shared" ref="H440" si="350">G440*1.0295</f>
        <v>67.368832800000007</v>
      </c>
    </row>
    <row r="441" spans="1:8" hidden="1" x14ac:dyDescent="0.35">
      <c r="A441" s="251" t="s">
        <v>10</v>
      </c>
      <c r="C441" s="233">
        <v>216</v>
      </c>
      <c r="E441" s="296">
        <f t="shared" ref="E441" si="351">ROUND(E442*2080,0)</f>
        <v>79516</v>
      </c>
      <c r="F441" s="296">
        <f t="shared" ref="F441" si="352">ROUND(F442*2080,0)</f>
        <v>103434</v>
      </c>
      <c r="G441" s="297">
        <f t="shared" ref="G441" si="353">ROUND(G442*2080,0)</f>
        <v>127352</v>
      </c>
    </row>
    <row r="442" spans="1:8" hidden="1" x14ac:dyDescent="0.35">
      <c r="A442" s="248"/>
      <c r="B442" s="249"/>
      <c r="C442" s="249"/>
      <c r="D442" s="249"/>
      <c r="E442" s="249">
        <f t="shared" ref="E442" si="354">ROUND(E331*1.0295,4)</f>
        <v>38.228700000000003</v>
      </c>
      <c r="F442" s="249">
        <f t="shared" ref="F442" si="355">(G442-E442)/2+E442</f>
        <v>49.727850000000004</v>
      </c>
      <c r="G442" s="250">
        <f t="shared" ref="G442" si="356">ROUND(G331*1.0295,4)</f>
        <v>61.226999999999997</v>
      </c>
      <c r="H442" s="233">
        <f t="shared" ref="H442" si="357">G442*1.0295</f>
        <v>63.033196500000003</v>
      </c>
    </row>
    <row r="443" spans="1:8" hidden="1" x14ac:dyDescent="0.35">
      <c r="A443" s="251" t="s">
        <v>12</v>
      </c>
      <c r="C443" s="233">
        <v>216</v>
      </c>
      <c r="E443" s="296">
        <f t="shared" ref="E443" si="358">ROUND(E444*2080,0)</f>
        <v>79516</v>
      </c>
      <c r="F443" s="296">
        <f t="shared" ref="F443" si="359">ROUND(F444*2080,0)</f>
        <v>103434</v>
      </c>
      <c r="G443" s="297">
        <f t="shared" ref="G443" si="360">ROUND(G444*2080,0)</f>
        <v>127352</v>
      </c>
    </row>
    <row r="444" spans="1:8" hidden="1" x14ac:dyDescent="0.35">
      <c r="A444" s="248"/>
      <c r="B444" s="249"/>
      <c r="C444" s="249"/>
      <c r="D444" s="249"/>
      <c r="E444" s="249">
        <f t="shared" ref="E444" si="361">ROUND(E333*1.0295,4)</f>
        <v>38.228700000000003</v>
      </c>
      <c r="F444" s="249">
        <f t="shared" ref="F444" si="362">(G444-E444)/2+E444</f>
        <v>49.727850000000004</v>
      </c>
      <c r="G444" s="250">
        <f t="shared" ref="G444" si="363">ROUND(G333*1.0295,4)</f>
        <v>61.226999999999997</v>
      </c>
      <c r="H444" s="233">
        <f t="shared" ref="H444" si="364">G444*1.0295</f>
        <v>63.033196500000003</v>
      </c>
    </row>
    <row r="445" spans="1:8" hidden="1" x14ac:dyDescent="0.35">
      <c r="A445" s="251" t="s">
        <v>11</v>
      </c>
      <c r="C445" s="233">
        <v>216</v>
      </c>
      <c r="E445" s="296">
        <f t="shared" ref="E445" si="365">ROUND(E446*2080,0)</f>
        <v>79516</v>
      </c>
      <c r="F445" s="296">
        <f t="shared" ref="F445" si="366">ROUND(F446*2080,0)</f>
        <v>103434</v>
      </c>
      <c r="G445" s="297">
        <f t="shared" ref="G445" si="367">ROUND(G446*2080,0)</f>
        <v>127352</v>
      </c>
    </row>
    <row r="446" spans="1:8" hidden="1" x14ac:dyDescent="0.35">
      <c r="A446" s="248"/>
      <c r="B446" s="249"/>
      <c r="C446" s="249"/>
      <c r="D446" s="249"/>
      <c r="E446" s="249">
        <f t="shared" ref="E446" si="368">ROUND(E335*1.0295,4)</f>
        <v>38.228700000000003</v>
      </c>
      <c r="F446" s="249">
        <f t="shared" ref="F446" si="369">(G446-E446)/2+E446</f>
        <v>49.727850000000004</v>
      </c>
      <c r="G446" s="250">
        <f t="shared" ref="G446" si="370">ROUND(G335*1.0295,4)</f>
        <v>61.226999999999997</v>
      </c>
      <c r="H446" s="233">
        <f t="shared" ref="H446" si="371">G446*1.0295</f>
        <v>63.033196500000003</v>
      </c>
    </row>
    <row r="447" spans="1:8" hidden="1" x14ac:dyDescent="0.35">
      <c r="A447" s="251" t="s">
        <v>154</v>
      </c>
      <c r="C447" s="233">
        <v>216</v>
      </c>
      <c r="E447" s="296">
        <f t="shared" ref="E447" si="372">ROUND(E448*2080,0)</f>
        <v>79516</v>
      </c>
      <c r="F447" s="296">
        <f t="shared" ref="F447" si="373">ROUND(F448*2080,0)</f>
        <v>103434</v>
      </c>
      <c r="G447" s="297">
        <f t="shared" ref="G447" si="374">ROUND(G448*2080,0)</f>
        <v>127352</v>
      </c>
    </row>
    <row r="448" spans="1:8" hidden="1" x14ac:dyDescent="0.35">
      <c r="A448" s="248"/>
      <c r="B448" s="249"/>
      <c r="C448" s="249"/>
      <c r="D448" s="249"/>
      <c r="E448" s="249">
        <f t="shared" ref="E448" si="375">ROUND(E337*1.0295,4)</f>
        <v>38.228700000000003</v>
      </c>
      <c r="F448" s="249">
        <f t="shared" ref="F448" si="376">(G448-E448)/2+E448</f>
        <v>49.727850000000004</v>
      </c>
      <c r="G448" s="250">
        <f t="shared" ref="G448" si="377">ROUND(G337*1.0295,4)</f>
        <v>61.226999999999997</v>
      </c>
      <c r="H448" s="233">
        <f t="shared" ref="H448" si="378">G448*1.0295</f>
        <v>63.033196500000003</v>
      </c>
    </row>
    <row r="449" spans="1:8" hidden="1" x14ac:dyDescent="0.35">
      <c r="A449" s="251" t="s">
        <v>13</v>
      </c>
      <c r="C449" s="233">
        <v>215</v>
      </c>
      <c r="E449" s="296">
        <f t="shared" ref="E449" si="379">ROUND(E450*2080,0)</f>
        <v>73729</v>
      </c>
      <c r="F449" s="296">
        <f t="shared" ref="F449" si="380">ROUND(F450*2080,0)</f>
        <v>95906</v>
      </c>
      <c r="G449" s="297">
        <f t="shared" ref="G449" si="381">ROUND(G450*2080,0)</f>
        <v>118084</v>
      </c>
    </row>
    <row r="450" spans="1:8" hidden="1" x14ac:dyDescent="0.35">
      <c r="A450" s="248"/>
      <c r="B450" s="249"/>
      <c r="C450" s="249"/>
      <c r="D450" s="249"/>
      <c r="E450" s="249">
        <f t="shared" ref="E450" si="382">ROUND(E339*1.0295,4)</f>
        <v>35.4465</v>
      </c>
      <c r="F450" s="249">
        <f t="shared" ref="F450" si="383">(G450-E450)/2+E450</f>
        <v>46.108850000000004</v>
      </c>
      <c r="G450" s="250">
        <f t="shared" ref="G450" si="384">ROUND(G339*1.0295,4)</f>
        <v>56.7712</v>
      </c>
      <c r="H450" s="233">
        <f t="shared" ref="H450" si="385">G450*1.0295</f>
        <v>58.445950400000008</v>
      </c>
    </row>
    <row r="451" spans="1:8" hidden="1" x14ac:dyDescent="0.35">
      <c r="A451" s="251" t="s">
        <v>163</v>
      </c>
      <c r="C451" s="233">
        <v>215</v>
      </c>
      <c r="E451" s="296">
        <f t="shared" ref="E451" si="386">ROUND(E452*2080,0)</f>
        <v>73729</v>
      </c>
      <c r="F451" s="296">
        <f t="shared" ref="F451" si="387">ROUND(F452*2080,0)</f>
        <v>95906</v>
      </c>
      <c r="G451" s="297">
        <f t="shared" ref="G451" si="388">ROUND(G452*2080,0)</f>
        <v>118084</v>
      </c>
    </row>
    <row r="452" spans="1:8" hidden="1" x14ac:dyDescent="0.35">
      <c r="A452" s="248"/>
      <c r="B452" s="249"/>
      <c r="C452" s="249"/>
      <c r="D452" s="249"/>
      <c r="E452" s="249">
        <f t="shared" ref="E452" si="389">ROUND(E341*1.0295,4)</f>
        <v>35.4465</v>
      </c>
      <c r="F452" s="249">
        <f t="shared" ref="F452" si="390">(G452-E452)/2+E452</f>
        <v>46.108850000000004</v>
      </c>
      <c r="G452" s="250">
        <f t="shared" ref="G452" si="391">ROUND(G341*1.0295,4)</f>
        <v>56.7712</v>
      </c>
      <c r="H452" s="233">
        <f t="shared" ref="H452" si="392">G452*1.0295</f>
        <v>58.445950400000008</v>
      </c>
    </row>
    <row r="453" spans="1:8" hidden="1" x14ac:dyDescent="0.35">
      <c r="A453" s="251" t="s">
        <v>38</v>
      </c>
      <c r="C453" s="281" t="s">
        <v>214</v>
      </c>
      <c r="E453" s="296">
        <f t="shared" ref="E453" si="393">ROUND(E454*2080,0)</f>
        <v>72999</v>
      </c>
      <c r="F453" s="296">
        <f t="shared" ref="F453" si="394">ROUND(F454*2080,0)</f>
        <v>94957</v>
      </c>
      <c r="G453" s="297">
        <f t="shared" ref="G453" si="395">ROUND(G454*2080,0)</f>
        <v>116915</v>
      </c>
    </row>
    <row r="454" spans="1:8" hidden="1" x14ac:dyDescent="0.35">
      <c r="A454" s="248"/>
      <c r="B454" s="249"/>
      <c r="C454" s="249"/>
      <c r="D454" s="249"/>
      <c r="E454" s="249">
        <f t="shared" ref="E454" si="396">ROUND(E343*1.0295,4)</f>
        <v>35.095599999999997</v>
      </c>
      <c r="F454" s="249">
        <f t="shared" ref="F454" si="397">(G454-E454)/2+E454</f>
        <v>45.652349999999998</v>
      </c>
      <c r="G454" s="250">
        <f t="shared" ref="G454" si="398">ROUND(G343*1.0295,4)</f>
        <v>56.209099999999999</v>
      </c>
      <c r="H454" s="233">
        <f t="shared" ref="H454" si="399">G454*1.0295</f>
        <v>57.867268450000005</v>
      </c>
    </row>
    <row r="455" spans="1:8" hidden="1" x14ac:dyDescent="0.35">
      <c r="A455" s="252" t="s">
        <v>229</v>
      </c>
      <c r="B455" s="253"/>
      <c r="C455" s="254">
        <v>214</v>
      </c>
      <c r="D455" s="253"/>
      <c r="E455" s="303">
        <v>69563</v>
      </c>
      <c r="F455" s="296">
        <v>90487</v>
      </c>
      <c r="G455" s="297">
        <v>111412</v>
      </c>
    </row>
    <row r="456" spans="1:8" hidden="1" x14ac:dyDescent="0.35">
      <c r="A456" s="248"/>
      <c r="B456" s="249"/>
      <c r="C456" s="249"/>
      <c r="D456" s="249"/>
      <c r="E456" s="249">
        <v>33.4437</v>
      </c>
      <c r="F456" s="249">
        <v>43.503550000000004</v>
      </c>
      <c r="G456" s="250">
        <v>53.563400000000001</v>
      </c>
      <c r="H456" s="233">
        <f t="shared" ref="H456" si="400">G456*1.0295</f>
        <v>55.143520300000006</v>
      </c>
    </row>
    <row r="457" spans="1:8" hidden="1" x14ac:dyDescent="0.35">
      <c r="A457" s="251" t="s">
        <v>14</v>
      </c>
      <c r="C457" s="233">
        <v>214</v>
      </c>
      <c r="E457" s="303">
        <f t="shared" ref="E457" si="401">ROUND(E458*2080,0)</f>
        <v>69563</v>
      </c>
      <c r="F457" s="296">
        <f t="shared" ref="F457" si="402">ROUND(F458*2080,0)</f>
        <v>90487</v>
      </c>
      <c r="G457" s="297">
        <f t="shared" ref="G457" si="403">ROUND(G458*2080,0)</f>
        <v>111412</v>
      </c>
    </row>
    <row r="458" spans="1:8" hidden="1" x14ac:dyDescent="0.35">
      <c r="A458" s="248"/>
      <c r="B458" s="249"/>
      <c r="C458" s="249"/>
      <c r="D458" s="249"/>
      <c r="E458" s="249">
        <f t="shared" ref="E458" si="404">ROUND(E345*1.0295,4)</f>
        <v>33.4437</v>
      </c>
      <c r="F458" s="249">
        <f t="shared" ref="F458" si="405">(G458-E458)/2+E458</f>
        <v>43.503550000000004</v>
      </c>
      <c r="G458" s="250">
        <f t="shared" ref="G458" si="406">ROUND(G345*1.0295,4)</f>
        <v>53.563400000000001</v>
      </c>
      <c r="H458" s="233">
        <f t="shared" ref="H458" si="407">G458*1.0295</f>
        <v>55.143520300000006</v>
      </c>
    </row>
    <row r="459" spans="1:8" hidden="1" x14ac:dyDescent="0.35">
      <c r="A459" s="251" t="s">
        <v>15</v>
      </c>
      <c r="C459" s="233">
        <v>214</v>
      </c>
      <c r="E459" s="296">
        <f t="shared" ref="E459" si="408">ROUND(E460*2080,0)</f>
        <v>69563</v>
      </c>
      <c r="F459" s="296">
        <f t="shared" ref="F459" si="409">ROUND(F460*2080,0)</f>
        <v>90487</v>
      </c>
      <c r="G459" s="297">
        <f t="shared" ref="G459" si="410">ROUND(G460*2080,0)</f>
        <v>111412</v>
      </c>
    </row>
    <row r="460" spans="1:8" hidden="1" x14ac:dyDescent="0.35">
      <c r="A460" s="248"/>
      <c r="B460" s="249"/>
      <c r="C460" s="249"/>
      <c r="D460" s="249"/>
      <c r="E460" s="249">
        <f t="shared" ref="E460" si="411">ROUND(E347*1.0295,4)</f>
        <v>33.4437</v>
      </c>
      <c r="F460" s="249">
        <f t="shared" ref="F460" si="412">(G460-E460)/2+E460</f>
        <v>43.503550000000004</v>
      </c>
      <c r="G460" s="250">
        <f t="shared" ref="G460" si="413">ROUND(G347*1.0295,4)</f>
        <v>53.563400000000001</v>
      </c>
      <c r="H460" s="233">
        <f t="shared" ref="H460" si="414">G460*1.0295</f>
        <v>55.143520300000006</v>
      </c>
    </row>
    <row r="461" spans="1:8" hidden="1" x14ac:dyDescent="0.35">
      <c r="A461" s="252" t="s">
        <v>171</v>
      </c>
      <c r="B461" s="253"/>
      <c r="C461" s="254">
        <v>214</v>
      </c>
      <c r="D461" s="253"/>
      <c r="E461" s="296">
        <f t="shared" ref="E461" si="415">ROUND(E462*2080,0)</f>
        <v>69563</v>
      </c>
      <c r="F461" s="296">
        <f t="shared" ref="F461" si="416">ROUND(F462*2080,0)</f>
        <v>90487</v>
      </c>
      <c r="G461" s="297">
        <f t="shared" ref="G461" si="417">ROUND(G462*2080,0)</f>
        <v>111412</v>
      </c>
    </row>
    <row r="462" spans="1:8" hidden="1" x14ac:dyDescent="0.35">
      <c r="A462" s="248"/>
      <c r="B462" s="249"/>
      <c r="C462" s="249"/>
      <c r="D462" s="249"/>
      <c r="E462" s="249">
        <f t="shared" ref="E462" si="418">ROUND(E349*1.0295,4)</f>
        <v>33.4437</v>
      </c>
      <c r="F462" s="249">
        <f t="shared" ref="F462" si="419">(G462-E462)/2+E462</f>
        <v>43.503550000000004</v>
      </c>
      <c r="G462" s="250">
        <f t="shared" ref="G462" si="420">ROUND(G349*1.0295,4)</f>
        <v>53.563400000000001</v>
      </c>
      <c r="H462" s="233">
        <f t="shared" ref="H462" si="421">G462*1.0295</f>
        <v>55.143520300000006</v>
      </c>
    </row>
    <row r="463" spans="1:8" hidden="1" x14ac:dyDescent="0.35">
      <c r="A463" s="282" t="s">
        <v>16</v>
      </c>
      <c r="C463" s="233">
        <v>214</v>
      </c>
      <c r="E463" s="296">
        <f t="shared" ref="E463" si="422">ROUND(E464*2080,0)</f>
        <v>69563</v>
      </c>
      <c r="F463" s="296">
        <f t="shared" ref="F463" si="423">ROUND(F464*2080,0)</f>
        <v>90487</v>
      </c>
      <c r="G463" s="297">
        <f t="shared" ref="G463" si="424">ROUND(G464*2080,0)</f>
        <v>111412</v>
      </c>
    </row>
    <row r="464" spans="1:8" hidden="1" x14ac:dyDescent="0.35">
      <c r="A464" s="248"/>
      <c r="B464" s="249"/>
      <c r="C464" s="249"/>
      <c r="D464" s="249"/>
      <c r="E464" s="249">
        <f t="shared" ref="E464" si="425">ROUND(E351*1.0295,4)</f>
        <v>33.4437</v>
      </c>
      <c r="F464" s="249">
        <f t="shared" ref="F464" si="426">(G464-E464)/2+E464</f>
        <v>43.503550000000004</v>
      </c>
      <c r="G464" s="250">
        <f t="shared" ref="G464" si="427">ROUND(G351*1.0295,4)</f>
        <v>53.563400000000001</v>
      </c>
      <c r="H464" s="233">
        <f t="shared" ref="H464" si="428">G464*1.0295</f>
        <v>55.143520300000006</v>
      </c>
    </row>
    <row r="465" spans="1:8" hidden="1" x14ac:dyDescent="0.35">
      <c r="A465" s="252" t="s">
        <v>164</v>
      </c>
      <c r="B465" s="253"/>
      <c r="C465" s="233">
        <v>214</v>
      </c>
      <c r="D465" s="253"/>
      <c r="E465" s="296">
        <f t="shared" ref="E465" si="429">ROUND(E466*2080,0)</f>
        <v>69563</v>
      </c>
      <c r="F465" s="296">
        <f t="shared" ref="F465" si="430">ROUND(F466*2080,0)</f>
        <v>90487</v>
      </c>
      <c r="G465" s="297">
        <f t="shared" ref="G465" si="431">ROUND(G466*2080,0)</f>
        <v>111412</v>
      </c>
    </row>
    <row r="466" spans="1:8" hidden="1" x14ac:dyDescent="0.35">
      <c r="A466" s="248"/>
      <c r="B466" s="249"/>
      <c r="C466" s="249"/>
      <c r="D466" s="249"/>
      <c r="E466" s="249">
        <f t="shared" ref="E466" si="432">ROUND(E353*1.0295,4)</f>
        <v>33.4437</v>
      </c>
      <c r="F466" s="249">
        <f t="shared" ref="F466" si="433">(G466-E466)/2+E466</f>
        <v>43.503550000000004</v>
      </c>
      <c r="G466" s="250">
        <f t="shared" ref="G466" si="434">ROUND(G353*1.0295,4)</f>
        <v>53.563400000000001</v>
      </c>
      <c r="H466" s="233">
        <f t="shared" ref="H466" si="435">G466*1.0295</f>
        <v>55.143520300000006</v>
      </c>
    </row>
    <row r="467" spans="1:8" hidden="1" x14ac:dyDescent="0.35">
      <c r="A467" s="251" t="s">
        <v>17</v>
      </c>
      <c r="C467" s="233">
        <v>213</v>
      </c>
      <c r="E467" s="296">
        <f t="shared" ref="E467" si="436">ROUND(E468*2080,0)</f>
        <v>65226</v>
      </c>
      <c r="F467" s="296">
        <f t="shared" ref="F467" si="437">ROUND(F468*2080,0)</f>
        <v>84846</v>
      </c>
      <c r="G467" s="297">
        <f t="shared" ref="G467" si="438">ROUND(G468*2080,0)</f>
        <v>104466</v>
      </c>
    </row>
    <row r="468" spans="1:8" hidden="1" x14ac:dyDescent="0.35">
      <c r="A468" s="248"/>
      <c r="B468" s="249"/>
      <c r="C468" s="249"/>
      <c r="D468" s="249"/>
      <c r="E468" s="249">
        <f t="shared" ref="E468" si="439">ROUND(E355*1.0295,4)</f>
        <v>31.358599999999999</v>
      </c>
      <c r="F468" s="249">
        <f t="shared" ref="F468" si="440">(G468-E468)/2+E468</f>
        <v>40.7913</v>
      </c>
      <c r="G468" s="250">
        <f t="shared" ref="G468" si="441">ROUND(G355*1.0295,4)</f>
        <v>50.223999999999997</v>
      </c>
      <c r="H468" s="233">
        <f t="shared" ref="H468" si="442">G468*1.0295</f>
        <v>51.705607999999998</v>
      </c>
    </row>
    <row r="469" spans="1:8" hidden="1" x14ac:dyDescent="0.35">
      <c r="A469" s="251" t="s">
        <v>196</v>
      </c>
      <c r="C469" s="233">
        <v>213</v>
      </c>
      <c r="E469" s="296">
        <f t="shared" ref="E469" si="443">ROUND(E470*2080,0)</f>
        <v>65226</v>
      </c>
      <c r="F469" s="296">
        <f t="shared" ref="F469" si="444">ROUND(F470*2080,0)</f>
        <v>84846</v>
      </c>
      <c r="G469" s="297">
        <f t="shared" ref="G469" si="445">ROUND(G470*2080,0)</f>
        <v>104466</v>
      </c>
    </row>
    <row r="470" spans="1:8" hidden="1" x14ac:dyDescent="0.35">
      <c r="A470" s="248"/>
      <c r="B470" s="249"/>
      <c r="C470" s="249"/>
      <c r="D470" s="249"/>
      <c r="E470" s="249">
        <f t="shared" ref="E470" si="446">ROUND(E357*1.0295,4)</f>
        <v>31.358599999999999</v>
      </c>
      <c r="F470" s="249">
        <f t="shared" ref="F470" si="447">(G470-E470)/2+E470</f>
        <v>40.7913</v>
      </c>
      <c r="G470" s="250">
        <f t="shared" ref="G470" si="448">ROUND(G357*1.0295,4)</f>
        <v>50.223999999999997</v>
      </c>
      <c r="H470" s="233">
        <f t="shared" ref="H470" si="449">G470*1.0295</f>
        <v>51.705607999999998</v>
      </c>
    </row>
    <row r="471" spans="1:8" hidden="1" x14ac:dyDescent="0.35">
      <c r="A471" s="252" t="s">
        <v>192</v>
      </c>
      <c r="B471" s="253"/>
      <c r="C471" s="254">
        <v>213</v>
      </c>
      <c r="D471" s="253"/>
      <c r="E471" s="296">
        <f t="shared" ref="E471" si="450">ROUND(E472*2080,0)</f>
        <v>65226</v>
      </c>
      <c r="F471" s="296">
        <f t="shared" ref="F471" si="451">ROUND(F472*2080,0)</f>
        <v>84846</v>
      </c>
      <c r="G471" s="297">
        <f t="shared" ref="G471" si="452">ROUND(G472*2080,0)</f>
        <v>104466</v>
      </c>
    </row>
    <row r="472" spans="1:8" hidden="1" x14ac:dyDescent="0.35">
      <c r="A472" s="248"/>
      <c r="B472" s="249"/>
      <c r="C472" s="249"/>
      <c r="D472" s="249"/>
      <c r="E472" s="249">
        <f t="shared" ref="E472" si="453">ROUND(E359*1.0295,4)</f>
        <v>31.358599999999999</v>
      </c>
      <c r="F472" s="249">
        <f t="shared" ref="F472" si="454">(G472-E472)/2+E472</f>
        <v>40.7913</v>
      </c>
      <c r="G472" s="250">
        <f t="shared" ref="G472" si="455">ROUND(G359*1.0295,4)</f>
        <v>50.223999999999997</v>
      </c>
      <c r="H472" s="233">
        <f t="shared" ref="H472" si="456">G472*1.0295</f>
        <v>51.705607999999998</v>
      </c>
    </row>
    <row r="473" spans="1:8" hidden="1" x14ac:dyDescent="0.35">
      <c r="A473" s="252" t="s">
        <v>233</v>
      </c>
      <c r="B473" s="253"/>
      <c r="C473" s="254">
        <v>213</v>
      </c>
      <c r="D473" s="253"/>
      <c r="E473" s="296">
        <v>65226</v>
      </c>
      <c r="F473" s="296">
        <v>84846</v>
      </c>
      <c r="G473" s="297">
        <v>104466</v>
      </c>
    </row>
    <row r="474" spans="1:8" hidden="1" x14ac:dyDescent="0.35">
      <c r="A474" s="248"/>
      <c r="B474" s="249"/>
      <c r="C474" s="249"/>
      <c r="D474" s="249"/>
      <c r="E474" s="249">
        <v>31.358599999999999</v>
      </c>
      <c r="F474" s="249">
        <v>40.7913</v>
      </c>
      <c r="G474" s="250">
        <v>50.223999999999997</v>
      </c>
      <c r="H474" s="233">
        <f t="shared" ref="H474" si="457">G474*1.0295</f>
        <v>51.705607999999998</v>
      </c>
    </row>
    <row r="475" spans="1:8" hidden="1" x14ac:dyDescent="0.35">
      <c r="A475" s="251" t="s">
        <v>181</v>
      </c>
      <c r="C475" s="233">
        <v>212</v>
      </c>
      <c r="E475" s="303">
        <f t="shared" ref="E475" si="458">ROUND(E476*2080,0)</f>
        <v>59465</v>
      </c>
      <c r="F475" s="296">
        <f t="shared" ref="F475" si="459">ROUND(F476*2080,0)</f>
        <v>77352</v>
      </c>
      <c r="G475" s="297">
        <f t="shared" ref="G475" si="460">ROUND(G476*2080,0)</f>
        <v>95239</v>
      </c>
    </row>
    <row r="476" spans="1:8" hidden="1" x14ac:dyDescent="0.35">
      <c r="A476" s="248"/>
      <c r="B476" s="249"/>
      <c r="C476" s="249"/>
      <c r="D476" s="249"/>
      <c r="E476" s="249">
        <f t="shared" ref="E476" si="461">ROUND(E361*1.0295,4)</f>
        <v>28.588899999999999</v>
      </c>
      <c r="F476" s="249">
        <f t="shared" ref="F476" si="462">(G476-E476)/2+E476</f>
        <v>37.188449999999996</v>
      </c>
      <c r="G476" s="250">
        <f t="shared" ref="G476" si="463">ROUND(G361*1.0295,4)</f>
        <v>45.787999999999997</v>
      </c>
      <c r="H476" s="233">
        <f t="shared" ref="H476" si="464">G476*1.0295</f>
        <v>47.138745999999998</v>
      </c>
    </row>
    <row r="477" spans="1:8" hidden="1" x14ac:dyDescent="0.35">
      <c r="A477" s="251" t="s">
        <v>18</v>
      </c>
      <c r="C477" s="233">
        <v>212</v>
      </c>
      <c r="E477" s="296">
        <f t="shared" ref="E477" si="465">ROUND(E478*2080,0)</f>
        <v>59465</v>
      </c>
      <c r="F477" s="296">
        <f t="shared" ref="F477" si="466">ROUND(F478*2080,0)</f>
        <v>77352</v>
      </c>
      <c r="G477" s="297">
        <f t="shared" ref="G477" si="467">ROUND(G478*2080,0)</f>
        <v>95239</v>
      </c>
    </row>
    <row r="478" spans="1:8" hidden="1" x14ac:dyDescent="0.35">
      <c r="A478" s="248"/>
      <c r="B478" s="249"/>
      <c r="C478" s="249"/>
      <c r="D478" s="249"/>
      <c r="E478" s="249">
        <f t="shared" ref="E478" si="468">ROUND(E363*1.0295,4)</f>
        <v>28.588899999999999</v>
      </c>
      <c r="F478" s="249">
        <f t="shared" ref="F478" si="469">(G478-E478)/2+E478</f>
        <v>37.188449999999996</v>
      </c>
      <c r="G478" s="250">
        <f t="shared" ref="G478" si="470">ROUND(G363*1.0295,4)</f>
        <v>45.787999999999997</v>
      </c>
      <c r="H478" s="233">
        <f t="shared" ref="H478" si="471">G478*1.0295</f>
        <v>47.138745999999998</v>
      </c>
    </row>
    <row r="479" spans="1:8" hidden="1" x14ac:dyDescent="0.35">
      <c r="A479" s="244" t="s">
        <v>193</v>
      </c>
      <c r="B479" s="245"/>
      <c r="C479" s="245">
        <v>212</v>
      </c>
      <c r="D479" s="245"/>
      <c r="E479" s="296">
        <f t="shared" ref="E479" si="472">ROUND(E480*2080,0)</f>
        <v>59465</v>
      </c>
      <c r="F479" s="296">
        <f t="shared" ref="F479" si="473">ROUND(F480*2080,0)</f>
        <v>77352</v>
      </c>
      <c r="G479" s="297">
        <f t="shared" ref="G479" si="474">ROUND(G480*2080,0)</f>
        <v>95239</v>
      </c>
    </row>
    <row r="480" spans="1:8" hidden="1" x14ac:dyDescent="0.35">
      <c r="A480" s="248"/>
      <c r="B480" s="249"/>
      <c r="C480" s="249"/>
      <c r="D480" s="249"/>
      <c r="E480" s="249">
        <f t="shared" ref="E480" si="475">ROUND(E365*1.0295,4)</f>
        <v>28.588899999999999</v>
      </c>
      <c r="F480" s="249">
        <f t="shared" ref="F480" si="476">(G480-E480)/2+E480</f>
        <v>37.188449999999996</v>
      </c>
      <c r="G480" s="250">
        <f t="shared" ref="G480" si="477">ROUND(G365*1.0295,4)</f>
        <v>45.787999999999997</v>
      </c>
      <c r="H480" s="233">
        <f t="shared" ref="H480" si="478">G480*1.0295</f>
        <v>47.138745999999998</v>
      </c>
    </row>
    <row r="481" spans="1:8" hidden="1" x14ac:dyDescent="0.35">
      <c r="A481" s="251" t="s">
        <v>20</v>
      </c>
      <c r="C481" s="233">
        <v>212</v>
      </c>
      <c r="E481" s="296">
        <f t="shared" ref="E481" si="479">ROUND(E482*2080,0)</f>
        <v>59465</v>
      </c>
      <c r="F481" s="296">
        <f t="shared" ref="F481" si="480">ROUND(F482*2080,0)</f>
        <v>77352</v>
      </c>
      <c r="G481" s="297">
        <f t="shared" ref="G481" si="481">ROUND(G482*2080,0)</f>
        <v>95239</v>
      </c>
    </row>
    <row r="482" spans="1:8" hidden="1" x14ac:dyDescent="0.35">
      <c r="A482" s="248"/>
      <c r="B482" s="249"/>
      <c r="C482" s="249"/>
      <c r="D482" s="249"/>
      <c r="E482" s="249">
        <f t="shared" ref="E482" si="482">ROUND(E367*1.0295,4)</f>
        <v>28.588899999999999</v>
      </c>
      <c r="F482" s="249">
        <f t="shared" ref="F482" si="483">(G482-E482)/2+E482</f>
        <v>37.188449999999996</v>
      </c>
      <c r="G482" s="250">
        <f t="shared" ref="G482" si="484">ROUND(G367*1.0295,4)</f>
        <v>45.787999999999997</v>
      </c>
      <c r="H482" s="233">
        <f t="shared" ref="H482" si="485">G482*1.0295</f>
        <v>47.138745999999998</v>
      </c>
    </row>
    <row r="483" spans="1:8" hidden="1" x14ac:dyDescent="0.35">
      <c r="A483" s="252" t="s">
        <v>228</v>
      </c>
      <c r="B483" s="253"/>
      <c r="C483" s="254">
        <v>212</v>
      </c>
      <c r="D483" s="253"/>
      <c r="E483" s="296">
        <v>59465</v>
      </c>
      <c r="F483" s="296">
        <v>77352</v>
      </c>
      <c r="G483" s="297">
        <v>95239</v>
      </c>
    </row>
    <row r="484" spans="1:8" hidden="1" x14ac:dyDescent="0.35">
      <c r="A484" s="248"/>
      <c r="B484" s="249"/>
      <c r="C484" s="249"/>
      <c r="D484" s="249"/>
      <c r="E484" s="249">
        <v>28.588899999999999</v>
      </c>
      <c r="F484" s="249">
        <v>37.188449999999996</v>
      </c>
      <c r="G484" s="250">
        <v>45.787999999999997</v>
      </c>
      <c r="H484" s="233">
        <f t="shared" ref="H484" si="486">G484*1.0295</f>
        <v>47.138745999999998</v>
      </c>
    </row>
    <row r="485" spans="1:8" hidden="1" x14ac:dyDescent="0.35">
      <c r="A485" s="252" t="s">
        <v>194</v>
      </c>
      <c r="B485" s="253"/>
      <c r="C485" s="254">
        <v>212</v>
      </c>
      <c r="D485" s="253"/>
      <c r="E485" s="296">
        <f t="shared" ref="E485" si="487">ROUND(E486*2080,0)</f>
        <v>59465</v>
      </c>
      <c r="F485" s="296">
        <f t="shared" ref="F485" si="488">ROUND(F486*2080,0)</f>
        <v>77352</v>
      </c>
      <c r="G485" s="297">
        <f t="shared" ref="G485" si="489">ROUND(G486*2080,0)</f>
        <v>95239</v>
      </c>
    </row>
    <row r="486" spans="1:8" hidden="1" x14ac:dyDescent="0.35">
      <c r="A486" s="248"/>
      <c r="B486" s="249"/>
      <c r="C486" s="249"/>
      <c r="D486" s="249"/>
      <c r="E486" s="249">
        <f t="shared" ref="E486" si="490">ROUND(E369*1.0295,4)</f>
        <v>28.588899999999999</v>
      </c>
      <c r="F486" s="249">
        <f t="shared" ref="F486" si="491">(G486-E486)/2+E486</f>
        <v>37.188449999999996</v>
      </c>
      <c r="G486" s="250">
        <f t="shared" ref="G486" si="492">ROUND(G369*1.0295,4)</f>
        <v>45.787999999999997</v>
      </c>
      <c r="H486" s="233">
        <f t="shared" ref="H486" si="493">G486*1.0295</f>
        <v>47.138745999999998</v>
      </c>
    </row>
    <row r="487" spans="1:8" hidden="1" x14ac:dyDescent="0.35">
      <c r="A487" s="251" t="s">
        <v>51</v>
      </c>
      <c r="C487" s="233">
        <v>212</v>
      </c>
      <c r="E487" s="296">
        <f t="shared" ref="E487" si="494">ROUND(E488*2080,0)</f>
        <v>59465</v>
      </c>
      <c r="F487" s="296">
        <f t="shared" ref="F487" si="495">ROUND(F488*2080,0)</f>
        <v>77352</v>
      </c>
      <c r="G487" s="297">
        <f t="shared" ref="G487" si="496">ROUND(G488*2080,0)</f>
        <v>95239</v>
      </c>
    </row>
    <row r="488" spans="1:8" hidden="1" x14ac:dyDescent="0.35">
      <c r="A488" s="268"/>
      <c r="B488" s="264"/>
      <c r="C488" s="264"/>
      <c r="D488" s="264"/>
      <c r="E488" s="249">
        <f t="shared" ref="E488" si="497">ROUND(E371*1.0295,4)</f>
        <v>28.588899999999999</v>
      </c>
      <c r="F488" s="249">
        <f t="shared" ref="F488" si="498">(G488-E488)/2+E488</f>
        <v>37.188449999999996</v>
      </c>
      <c r="G488" s="250">
        <f t="shared" ref="G488" si="499">ROUND(G371*1.0295,4)</f>
        <v>45.787999999999997</v>
      </c>
      <c r="H488" s="233">
        <f t="shared" ref="H488" si="500">G488*1.0295</f>
        <v>47.138745999999998</v>
      </c>
    </row>
    <row r="489" spans="1:8" hidden="1" x14ac:dyDescent="0.35">
      <c r="A489" s="293" t="s">
        <v>230</v>
      </c>
      <c r="B489" s="245"/>
      <c r="C489" s="245">
        <v>212</v>
      </c>
      <c r="D489" s="245"/>
      <c r="E489" s="296">
        <f t="shared" ref="E489" si="501">ROUND(E490*2080,0)</f>
        <v>59465</v>
      </c>
      <c r="F489" s="296">
        <f t="shared" ref="F489" si="502">ROUND(F490*2080,0)</f>
        <v>77352</v>
      </c>
      <c r="G489" s="297">
        <f t="shared" ref="G489" si="503">ROUND(G490*2080,0)</f>
        <v>95239</v>
      </c>
    </row>
    <row r="490" spans="1:8" hidden="1" x14ac:dyDescent="0.35">
      <c r="A490" s="248"/>
      <c r="B490" s="249"/>
      <c r="C490" s="249"/>
      <c r="D490" s="249"/>
      <c r="E490" s="249">
        <f t="shared" ref="E490" si="504">ROUND(E373*1.0295,4)</f>
        <v>28.588899999999999</v>
      </c>
      <c r="F490" s="249">
        <f t="shared" ref="F490" si="505">(G490-E490)/2+E490</f>
        <v>37.188449999999996</v>
      </c>
      <c r="G490" s="250">
        <f t="shared" ref="G490" si="506">ROUND(G373*1.0295,4)</f>
        <v>45.787999999999997</v>
      </c>
      <c r="H490" s="233">
        <f t="shared" ref="H490" si="507">G490*1.0295</f>
        <v>47.138745999999998</v>
      </c>
    </row>
    <row r="491" spans="1:8" hidden="1" x14ac:dyDescent="0.35">
      <c r="A491" s="251" t="s">
        <v>37</v>
      </c>
      <c r="C491" s="233">
        <v>211</v>
      </c>
      <c r="E491" s="296">
        <f t="shared" ref="E491" si="508">ROUND(E492*2080,0)</f>
        <v>54656</v>
      </c>
      <c r="F491" s="296">
        <f t="shared" ref="F491" si="509">ROUND(F492*2080,0)</f>
        <v>71097</v>
      </c>
      <c r="G491" s="297">
        <f t="shared" ref="G491" si="510">ROUND(G492*2080,0)</f>
        <v>87537</v>
      </c>
    </row>
    <row r="492" spans="1:8" hidden="1" x14ac:dyDescent="0.35">
      <c r="A492" s="248"/>
      <c r="B492" s="249"/>
      <c r="C492" s="249"/>
      <c r="D492" s="249"/>
      <c r="E492" s="249">
        <f t="shared" ref="E492" si="511">ROUND(E375*1.0295,4)</f>
        <v>26.277000000000001</v>
      </c>
      <c r="F492" s="249">
        <f t="shared" ref="F492" si="512">(G492-E492)/2+E492</f>
        <v>34.181150000000002</v>
      </c>
      <c r="G492" s="250">
        <f t="shared" ref="G492" si="513">ROUND(G375*1.0295,4)</f>
        <v>42.085299999999997</v>
      </c>
      <c r="H492" s="233">
        <f t="shared" ref="H492" si="514">G492*1.0295</f>
        <v>43.326816350000001</v>
      </c>
    </row>
    <row r="493" spans="1:8" hidden="1" x14ac:dyDescent="0.35">
      <c r="A493" s="255" t="s">
        <v>21</v>
      </c>
      <c r="B493" s="256"/>
      <c r="C493" s="257">
        <v>211</v>
      </c>
      <c r="D493" s="256"/>
      <c r="E493" s="296">
        <f t="shared" ref="E493" si="515">ROUND(E494*2080,0)</f>
        <v>54656</v>
      </c>
      <c r="F493" s="296">
        <f t="shared" ref="F493" si="516">ROUND(F494*2080,0)</f>
        <v>71097</v>
      </c>
      <c r="G493" s="297">
        <f t="shared" ref="G493" si="517">ROUND(G494*2080,0)</f>
        <v>87537</v>
      </c>
    </row>
    <row r="494" spans="1:8" hidden="1" x14ac:dyDescent="0.35">
      <c r="A494" s="259"/>
      <c r="B494" s="260"/>
      <c r="C494" s="284"/>
      <c r="D494" s="260"/>
      <c r="E494" s="260">
        <f t="shared" ref="E494" si="518">ROUND(E377*1.0295,4)</f>
        <v>26.277000000000001</v>
      </c>
      <c r="F494" s="260">
        <f t="shared" ref="F494" si="519">(G494-E494)/2+E494</f>
        <v>34.181150000000002</v>
      </c>
      <c r="G494" s="261">
        <f t="shared" ref="G494" si="520">ROUND(G377*1.0295,4)</f>
        <v>42.085299999999997</v>
      </c>
      <c r="H494" s="233">
        <f t="shared" ref="H494" si="521">G494*1.0295</f>
        <v>43.326816350000001</v>
      </c>
    </row>
    <row r="495" spans="1:8" hidden="1" x14ac:dyDescent="0.35">
      <c r="A495" s="262"/>
      <c r="B495" s="253"/>
      <c r="C495" s="253"/>
      <c r="D495" s="253"/>
      <c r="E495" s="253"/>
      <c r="F495" s="253"/>
      <c r="G495" s="253"/>
    </row>
    <row r="496" spans="1:8" hidden="1" x14ac:dyDescent="0.35">
      <c r="A496" s="229" t="s">
        <v>61</v>
      </c>
      <c r="B496" s="230"/>
      <c r="C496" s="230"/>
      <c r="D496" s="230"/>
      <c r="E496" s="231"/>
      <c r="F496" s="231"/>
      <c r="G496" s="232" t="str">
        <f>G423</f>
        <v>FY 2016/2017, 2.95%</v>
      </c>
    </row>
    <row r="497" spans="1:8" hidden="1" x14ac:dyDescent="0.35">
      <c r="A497" s="234"/>
      <c r="B497" s="235"/>
      <c r="C497" s="236" t="s">
        <v>0</v>
      </c>
      <c r="D497" s="235"/>
      <c r="E497" s="237"/>
      <c r="F497" s="237"/>
      <c r="G497" s="237"/>
    </row>
    <row r="498" spans="1:8" hidden="1" x14ac:dyDescent="0.35">
      <c r="A498" s="238" t="s">
        <v>1</v>
      </c>
      <c r="B498" s="239"/>
      <c r="C498" s="239" t="s">
        <v>2</v>
      </c>
      <c r="D498" s="239"/>
      <c r="E498" s="240" t="s">
        <v>3</v>
      </c>
      <c r="F498" s="240" t="s">
        <v>4</v>
      </c>
      <c r="G498" s="240" t="s">
        <v>5</v>
      </c>
    </row>
    <row r="499" spans="1:8" hidden="1" x14ac:dyDescent="0.35">
      <c r="A499" s="298" t="s">
        <v>23</v>
      </c>
      <c r="B499" s="299"/>
      <c r="C499" s="299"/>
      <c r="D499" s="299"/>
      <c r="E499" s="300"/>
      <c r="F499" s="300"/>
      <c r="G499" s="301"/>
    </row>
    <row r="500" spans="1:8" hidden="1" x14ac:dyDescent="0.35">
      <c r="A500" s="251" t="s">
        <v>48</v>
      </c>
      <c r="C500" s="233">
        <v>119</v>
      </c>
      <c r="E500" s="296">
        <f t="shared" ref="E500" si="522">ROUND(E501*2080,0)</f>
        <v>62771</v>
      </c>
      <c r="F500" s="296">
        <f t="shared" ref="F500" si="523">ROUND(F501*2080,0)</f>
        <v>77083</v>
      </c>
      <c r="G500" s="297">
        <f t="shared" ref="G500" si="524">ROUND(G501*2080,0)</f>
        <v>91395</v>
      </c>
    </row>
    <row r="501" spans="1:8" hidden="1" x14ac:dyDescent="0.35">
      <c r="A501" s="248"/>
      <c r="B501" s="249"/>
      <c r="C501" s="249"/>
      <c r="D501" s="249"/>
      <c r="E501" s="249">
        <f t="shared" ref="E501:E509" si="525">ROUND(E388*1.0295,4)</f>
        <v>30.1785</v>
      </c>
      <c r="F501" s="249">
        <f t="shared" ref="F501:F539" si="526">(G501-E501)/2+E501</f>
        <v>37.0593</v>
      </c>
      <c r="G501" s="250">
        <f t="shared" ref="G501:G509" si="527">ROUND(G388*1.0295,4)</f>
        <v>43.940100000000001</v>
      </c>
      <c r="H501" s="233">
        <f t="shared" ref="H501:H539" si="528">G501*1.0295</f>
        <v>45.236332950000005</v>
      </c>
    </row>
    <row r="502" spans="1:8" hidden="1" x14ac:dyDescent="0.35">
      <c r="A502" s="251" t="s">
        <v>172</v>
      </c>
      <c r="B502" s="253"/>
      <c r="C502" s="254">
        <v>119</v>
      </c>
      <c r="D502" s="253"/>
      <c r="E502" s="296">
        <f t="shared" ref="E502" si="529">ROUND(E503*2080,0)</f>
        <v>62771</v>
      </c>
      <c r="F502" s="296">
        <f t="shared" ref="F502" si="530">ROUND(F503*2080,0)</f>
        <v>77083</v>
      </c>
      <c r="G502" s="297">
        <f t="shared" ref="G502" si="531">ROUND(G503*2080,0)</f>
        <v>91395</v>
      </c>
    </row>
    <row r="503" spans="1:8" hidden="1" x14ac:dyDescent="0.35">
      <c r="A503" s="248"/>
      <c r="B503" s="249"/>
      <c r="C503" s="249"/>
      <c r="D503" s="249"/>
      <c r="E503" s="249">
        <f t="shared" si="525"/>
        <v>30.1785</v>
      </c>
      <c r="F503" s="249">
        <f t="shared" si="526"/>
        <v>37.0593</v>
      </c>
      <c r="G503" s="250">
        <f t="shared" si="527"/>
        <v>43.940100000000001</v>
      </c>
      <c r="H503" s="233">
        <f t="shared" si="528"/>
        <v>45.236332950000005</v>
      </c>
    </row>
    <row r="504" spans="1:8" hidden="1" x14ac:dyDescent="0.35">
      <c r="A504" s="251" t="s">
        <v>36</v>
      </c>
      <c r="C504" s="233">
        <v>118</v>
      </c>
      <c r="E504" s="296">
        <f t="shared" ref="E504" si="532">ROUND(E505*2080,0)</f>
        <v>60555</v>
      </c>
      <c r="F504" s="296">
        <f t="shared" ref="F504" si="533">ROUND(F505*2080,0)</f>
        <v>74361</v>
      </c>
      <c r="G504" s="297">
        <f t="shared" ref="G504" si="534">ROUND(G505*2080,0)</f>
        <v>88168</v>
      </c>
    </row>
    <row r="505" spans="1:8" hidden="1" x14ac:dyDescent="0.35">
      <c r="A505" s="248"/>
      <c r="B505" s="249"/>
      <c r="C505" s="249"/>
      <c r="D505" s="249"/>
      <c r="E505" s="249">
        <f t="shared" si="525"/>
        <v>29.1128</v>
      </c>
      <c r="F505" s="249">
        <f t="shared" si="526"/>
        <v>35.750599999999999</v>
      </c>
      <c r="G505" s="250">
        <f t="shared" si="527"/>
        <v>42.388399999999997</v>
      </c>
      <c r="H505" s="233">
        <f t="shared" si="528"/>
        <v>43.638857800000004</v>
      </c>
    </row>
    <row r="506" spans="1:8" hidden="1" x14ac:dyDescent="0.35">
      <c r="A506" s="251" t="s">
        <v>25</v>
      </c>
      <c r="C506" s="233">
        <v>117</v>
      </c>
      <c r="E506" s="296">
        <f t="shared" ref="E506" si="535">ROUND(E507*2080,0)</f>
        <v>55564</v>
      </c>
      <c r="F506" s="296">
        <f t="shared" ref="F506" si="536">ROUND(F507*2080,0)</f>
        <v>68233</v>
      </c>
      <c r="G506" s="297">
        <f t="shared" ref="G506" si="537">ROUND(G507*2080,0)</f>
        <v>80902</v>
      </c>
    </row>
    <row r="507" spans="1:8" hidden="1" x14ac:dyDescent="0.35">
      <c r="A507" s="248"/>
      <c r="B507" s="249"/>
      <c r="C507" s="249"/>
      <c r="D507" s="249"/>
      <c r="E507" s="249">
        <f t="shared" si="525"/>
        <v>26.7136</v>
      </c>
      <c r="F507" s="249">
        <f t="shared" si="526"/>
        <v>32.804299999999998</v>
      </c>
      <c r="G507" s="250">
        <f t="shared" si="527"/>
        <v>38.895000000000003</v>
      </c>
      <c r="H507" s="233">
        <f t="shared" si="528"/>
        <v>40.042402500000009</v>
      </c>
    </row>
    <row r="508" spans="1:8" hidden="1" x14ac:dyDescent="0.35">
      <c r="A508" s="251" t="s">
        <v>26</v>
      </c>
      <c r="C508" s="233">
        <v>116</v>
      </c>
      <c r="E508" s="296">
        <f t="shared" ref="E508" si="538">ROUND(E509*2080,0)</f>
        <v>50572</v>
      </c>
      <c r="F508" s="296">
        <f t="shared" ref="F508" si="539">ROUND(F509*2080,0)</f>
        <v>62103</v>
      </c>
      <c r="G508" s="297">
        <f t="shared" ref="G508" si="540">ROUND(G509*2080,0)</f>
        <v>73634</v>
      </c>
    </row>
    <row r="509" spans="1:8" hidden="1" x14ac:dyDescent="0.35">
      <c r="A509" s="248"/>
      <c r="B509" s="249"/>
      <c r="C509" s="249"/>
      <c r="D509" s="249"/>
      <c r="E509" s="249">
        <f t="shared" si="525"/>
        <v>24.313700000000001</v>
      </c>
      <c r="F509" s="249">
        <f t="shared" si="526"/>
        <v>29.857250000000001</v>
      </c>
      <c r="G509" s="250">
        <f t="shared" si="527"/>
        <v>35.400799999999997</v>
      </c>
      <c r="H509" s="233">
        <f t="shared" si="528"/>
        <v>36.445123600000002</v>
      </c>
    </row>
    <row r="510" spans="1:8" hidden="1" x14ac:dyDescent="0.35">
      <c r="A510" s="252" t="s">
        <v>232</v>
      </c>
      <c r="B510" s="253"/>
      <c r="C510" s="233">
        <v>116</v>
      </c>
      <c r="D510" s="253"/>
      <c r="E510" s="296">
        <v>50572</v>
      </c>
      <c r="F510" s="296">
        <v>62103</v>
      </c>
      <c r="G510" s="297">
        <v>73634</v>
      </c>
    </row>
    <row r="511" spans="1:8" hidden="1" x14ac:dyDescent="0.35">
      <c r="A511" s="248"/>
      <c r="B511" s="249"/>
      <c r="C511" s="249"/>
      <c r="D511" s="249"/>
      <c r="E511" s="249">
        <v>24.313700000000001</v>
      </c>
      <c r="F511" s="249">
        <v>29.857250000000001</v>
      </c>
      <c r="G511" s="250">
        <v>35.400799999999997</v>
      </c>
      <c r="H511" s="233">
        <f t="shared" si="528"/>
        <v>36.445123600000002</v>
      </c>
    </row>
    <row r="512" spans="1:8" hidden="1" x14ac:dyDescent="0.35">
      <c r="A512" s="251" t="s">
        <v>27</v>
      </c>
      <c r="C512" s="233">
        <v>115</v>
      </c>
      <c r="E512" s="303">
        <f t="shared" ref="E512" si="541">ROUND(E513*2080,0)</f>
        <v>48815</v>
      </c>
      <c r="F512" s="303">
        <f t="shared" ref="F512" si="542">ROUND(F513*2080,0)</f>
        <v>59945</v>
      </c>
      <c r="G512" s="297">
        <f t="shared" ref="G512" si="543">ROUND(G513*2080,0)</f>
        <v>71075</v>
      </c>
    </row>
    <row r="513" spans="1:8" hidden="1" x14ac:dyDescent="0.35">
      <c r="A513" s="248"/>
      <c r="B513" s="249"/>
      <c r="C513" s="249"/>
      <c r="D513" s="249"/>
      <c r="E513" s="249">
        <f>ROUND(E398*1.0295,4)</f>
        <v>23.468900000000001</v>
      </c>
      <c r="F513" s="249">
        <f t="shared" si="526"/>
        <v>28.819749999999999</v>
      </c>
      <c r="G513" s="250">
        <f>ROUND(G398*1.0295,4)</f>
        <v>34.1706</v>
      </c>
      <c r="H513" s="233">
        <f t="shared" si="528"/>
        <v>35.178632700000001</v>
      </c>
    </row>
    <row r="514" spans="1:8" hidden="1" x14ac:dyDescent="0.35">
      <c r="A514" s="282" t="s">
        <v>60</v>
      </c>
      <c r="C514" s="233">
        <v>115</v>
      </c>
      <c r="E514" s="296">
        <f t="shared" ref="E514" si="544">ROUND(E515*2080,0)</f>
        <v>48815</v>
      </c>
      <c r="F514" s="296">
        <f t="shared" ref="F514" si="545">ROUND(F515*2080,0)</f>
        <v>59945</v>
      </c>
      <c r="G514" s="297">
        <f t="shared" ref="G514" si="546">ROUND(G515*2080,0)</f>
        <v>71075</v>
      </c>
    </row>
    <row r="515" spans="1:8" hidden="1" x14ac:dyDescent="0.35">
      <c r="A515" s="248"/>
      <c r="B515" s="249"/>
      <c r="C515" s="249"/>
      <c r="D515" s="249"/>
      <c r="E515" s="249">
        <f>ROUND(E400*1.0295,4)</f>
        <v>23.468900000000001</v>
      </c>
      <c r="F515" s="249">
        <f t="shared" si="526"/>
        <v>28.819749999999999</v>
      </c>
      <c r="G515" s="250">
        <f>ROUND(G400*1.0295,4)</f>
        <v>34.1706</v>
      </c>
      <c r="H515" s="233">
        <f t="shared" si="528"/>
        <v>35.178632700000001</v>
      </c>
    </row>
    <row r="516" spans="1:8" hidden="1" x14ac:dyDescent="0.35">
      <c r="A516" s="251" t="s">
        <v>42</v>
      </c>
      <c r="C516" s="233">
        <v>114</v>
      </c>
      <c r="E516" s="296">
        <f t="shared" ref="E516" si="547">ROUND(E517*2080,0)</f>
        <v>47058</v>
      </c>
      <c r="F516" s="296">
        <f t="shared" ref="F516" si="548">ROUND(F517*2080,0)</f>
        <v>57787</v>
      </c>
      <c r="G516" s="297">
        <f t="shared" ref="G516" si="549">ROUND(G517*2080,0)</f>
        <v>68516</v>
      </c>
    </row>
    <row r="517" spans="1:8" hidden="1" x14ac:dyDescent="0.35">
      <c r="A517" s="248"/>
      <c r="B517" s="249"/>
      <c r="C517" s="249"/>
      <c r="D517" s="249"/>
      <c r="E517" s="249">
        <f>ROUND(E402*1.0295,4)</f>
        <v>22.623899999999999</v>
      </c>
      <c r="F517" s="249">
        <f t="shared" si="526"/>
        <v>27.782149999999998</v>
      </c>
      <c r="G517" s="250">
        <f>ROUND(G402*1.0295,4)</f>
        <v>32.940399999999997</v>
      </c>
      <c r="H517" s="233">
        <f t="shared" si="528"/>
        <v>33.912141800000001</v>
      </c>
    </row>
    <row r="518" spans="1:8" hidden="1" x14ac:dyDescent="0.35">
      <c r="A518" s="252" t="s">
        <v>231</v>
      </c>
      <c r="B518" s="253"/>
      <c r="C518" s="307">
        <v>114</v>
      </c>
      <c r="D518" s="253"/>
      <c r="E518" s="296">
        <v>47058</v>
      </c>
      <c r="F518" s="296">
        <v>57787</v>
      </c>
      <c r="G518" s="297">
        <v>68516</v>
      </c>
    </row>
    <row r="519" spans="1:8" hidden="1" x14ac:dyDescent="0.35">
      <c r="A519" s="248"/>
      <c r="B519" s="249"/>
      <c r="C519" s="249"/>
      <c r="D519" s="249"/>
      <c r="E519" s="249">
        <v>22.623899999999999</v>
      </c>
      <c r="F519" s="249">
        <v>27.782149999999998</v>
      </c>
      <c r="G519" s="250">
        <v>32.940399999999997</v>
      </c>
      <c r="H519" s="233">
        <f t="shared" si="528"/>
        <v>33.912141800000001</v>
      </c>
    </row>
    <row r="520" spans="1:8" hidden="1" x14ac:dyDescent="0.35">
      <c r="A520" s="251" t="s">
        <v>28</v>
      </c>
      <c r="C520" s="233">
        <v>114</v>
      </c>
      <c r="E520" s="303">
        <f t="shared" ref="E520" si="550">ROUND(E521*2080,0)</f>
        <v>47058</v>
      </c>
      <c r="F520" s="303">
        <f t="shared" ref="F520" si="551">ROUND(F521*2080,0)</f>
        <v>57787</v>
      </c>
      <c r="G520" s="297">
        <f t="shared" ref="G520" si="552">ROUND(G521*2080,0)</f>
        <v>68516</v>
      </c>
    </row>
    <row r="521" spans="1:8" hidden="1" x14ac:dyDescent="0.35">
      <c r="A521" s="248"/>
      <c r="B521" s="249"/>
      <c r="C521" s="249"/>
      <c r="D521" s="249"/>
      <c r="E521" s="249">
        <f>ROUND(E404*1.0295,4)</f>
        <v>22.623899999999999</v>
      </c>
      <c r="F521" s="249">
        <f t="shared" si="526"/>
        <v>27.782149999999998</v>
      </c>
      <c r="G521" s="250">
        <f>ROUND(G404*1.0295,4)</f>
        <v>32.940399999999997</v>
      </c>
      <c r="H521" s="233">
        <f t="shared" si="528"/>
        <v>33.912141800000001</v>
      </c>
    </row>
    <row r="522" spans="1:8" hidden="1" x14ac:dyDescent="0.35">
      <c r="A522" s="251" t="s">
        <v>29</v>
      </c>
      <c r="C522" s="233">
        <v>114</v>
      </c>
      <c r="E522" s="296">
        <f t="shared" ref="E522" si="553">ROUND(E523*2080,0)</f>
        <v>47058</v>
      </c>
      <c r="F522" s="296">
        <f t="shared" ref="F522" si="554">ROUND(F523*2080,0)</f>
        <v>57787</v>
      </c>
      <c r="G522" s="297">
        <f t="shared" ref="G522" si="555">ROUND(G523*2080,0)</f>
        <v>68516</v>
      </c>
    </row>
    <row r="523" spans="1:8" hidden="1" x14ac:dyDescent="0.35">
      <c r="A523" s="248"/>
      <c r="B523" s="249"/>
      <c r="C523" s="249"/>
      <c r="D523" s="249"/>
      <c r="E523" s="249">
        <f>ROUND(E406*1.0295,4)</f>
        <v>22.623899999999999</v>
      </c>
      <c r="F523" s="249">
        <f t="shared" si="526"/>
        <v>27.782149999999998</v>
      </c>
      <c r="G523" s="250">
        <f>ROUND(G406*1.0295,4)</f>
        <v>32.940399999999997</v>
      </c>
      <c r="H523" s="233">
        <f t="shared" si="528"/>
        <v>33.912141800000001</v>
      </c>
    </row>
    <row r="524" spans="1:8" hidden="1" x14ac:dyDescent="0.35">
      <c r="A524" s="252" t="s">
        <v>195</v>
      </c>
      <c r="B524" s="253"/>
      <c r="C524" s="254">
        <v>114</v>
      </c>
      <c r="D524" s="253"/>
      <c r="E524" s="296">
        <f t="shared" ref="E524" si="556">ROUND(E525*2080,0)</f>
        <v>47058</v>
      </c>
      <c r="F524" s="296">
        <f t="shared" ref="F524" si="557">ROUND(F525*2080,0)</f>
        <v>57787</v>
      </c>
      <c r="G524" s="297">
        <f t="shared" ref="G524" si="558">ROUND(G525*2080,0)</f>
        <v>68516</v>
      </c>
    </row>
    <row r="525" spans="1:8" hidden="1" x14ac:dyDescent="0.35">
      <c r="A525" s="248"/>
      <c r="B525" s="249"/>
      <c r="C525" s="249"/>
      <c r="D525" s="249"/>
      <c r="E525" s="249">
        <f>ROUND(E408*1.0295,4)</f>
        <v>22.623899999999999</v>
      </c>
      <c r="F525" s="249">
        <f t="shared" si="526"/>
        <v>27.782149999999998</v>
      </c>
      <c r="G525" s="250">
        <f>ROUND(G408*1.0295,4)</f>
        <v>32.940399999999997</v>
      </c>
      <c r="H525" s="233">
        <f t="shared" si="528"/>
        <v>33.912141800000001</v>
      </c>
    </row>
    <row r="526" spans="1:8" hidden="1" x14ac:dyDescent="0.35">
      <c r="A526" s="251" t="s">
        <v>35</v>
      </c>
      <c r="C526" s="233">
        <v>114</v>
      </c>
      <c r="E526" s="296">
        <f t="shared" ref="E526" si="559">ROUND(E527*2080,0)</f>
        <v>47058</v>
      </c>
      <c r="F526" s="296">
        <f t="shared" ref="F526" si="560">ROUND(F527*2080,0)</f>
        <v>57787</v>
      </c>
      <c r="G526" s="297">
        <f t="shared" ref="G526" si="561">ROUND(G527*2080,0)</f>
        <v>68516</v>
      </c>
    </row>
    <row r="527" spans="1:8" hidden="1" x14ac:dyDescent="0.35">
      <c r="A527" s="248"/>
      <c r="B527" s="249"/>
      <c r="C527" s="249"/>
      <c r="D527" s="249"/>
      <c r="E527" s="249">
        <f>ROUND(E410*1.0295,4)</f>
        <v>22.623899999999999</v>
      </c>
      <c r="F527" s="249">
        <f t="shared" si="526"/>
        <v>27.782149999999998</v>
      </c>
      <c r="G527" s="250">
        <f>ROUND(G410*1.0295,4)</f>
        <v>32.940399999999997</v>
      </c>
      <c r="H527" s="233">
        <f t="shared" si="528"/>
        <v>33.912141800000001</v>
      </c>
    </row>
    <row r="528" spans="1:8" hidden="1" x14ac:dyDescent="0.35">
      <c r="A528" s="252"/>
      <c r="B528" s="253"/>
      <c r="C528" s="254">
        <v>113</v>
      </c>
      <c r="D528" s="253"/>
      <c r="E528" s="296">
        <f t="shared" ref="E528" si="562">ROUND(E529*2080,0)</f>
        <v>45319</v>
      </c>
      <c r="F528" s="296">
        <f t="shared" ref="F528" si="563">ROUND(F529*2080,0)</f>
        <v>54383</v>
      </c>
      <c r="G528" s="297">
        <f t="shared" ref="G528" si="564">ROUND(G529*2080,0)</f>
        <v>63446</v>
      </c>
    </row>
    <row r="529" spans="1:8" hidden="1" x14ac:dyDescent="0.35">
      <c r="A529" s="248"/>
      <c r="B529" s="249"/>
      <c r="C529" s="249"/>
      <c r="D529" s="249"/>
      <c r="E529" s="249">
        <f>ROUND(E412*1.0295,4)</f>
        <v>21.7879</v>
      </c>
      <c r="F529" s="249">
        <f t="shared" si="526"/>
        <v>26.14545</v>
      </c>
      <c r="G529" s="250">
        <f>ROUND(G412*1.0295,4)</f>
        <v>30.503</v>
      </c>
      <c r="H529" s="233">
        <f t="shared" si="528"/>
        <v>31.402838500000001</v>
      </c>
    </row>
    <row r="530" spans="1:8" hidden="1" x14ac:dyDescent="0.35">
      <c r="A530" s="251" t="s">
        <v>31</v>
      </c>
      <c r="C530" s="233">
        <v>112</v>
      </c>
      <c r="E530" s="296">
        <f t="shared" ref="E530" si="565">ROUND(E531*2080,0)</f>
        <v>39470</v>
      </c>
      <c r="F530" s="296">
        <f t="shared" ref="F530" si="566">ROUND(F531*2080,0)</f>
        <v>48470</v>
      </c>
      <c r="G530" s="297">
        <f t="shared" ref="G530" si="567">ROUND(G531*2080,0)</f>
        <v>57469</v>
      </c>
    </row>
    <row r="531" spans="1:8" hidden="1" x14ac:dyDescent="0.35">
      <c r="A531" s="248"/>
      <c r="B531" s="249"/>
      <c r="C531" s="249"/>
      <c r="D531" s="249"/>
      <c r="E531" s="249">
        <f>ROUND(E414*1.0295,4)</f>
        <v>18.976199999999999</v>
      </c>
      <c r="F531" s="249">
        <f t="shared" si="526"/>
        <v>23.302849999999999</v>
      </c>
      <c r="G531" s="250">
        <f>ROUND(G414*1.0295,4)</f>
        <v>27.6295</v>
      </c>
      <c r="H531" s="233">
        <f t="shared" si="528"/>
        <v>28.444570250000002</v>
      </c>
    </row>
    <row r="532" spans="1:8" hidden="1" x14ac:dyDescent="0.35">
      <c r="A532" s="251" t="s">
        <v>41</v>
      </c>
      <c r="C532" s="233">
        <v>112</v>
      </c>
      <c r="E532" s="296">
        <f t="shared" ref="E532" si="568">ROUND(E533*2080,0)</f>
        <v>39470</v>
      </c>
      <c r="F532" s="296">
        <f t="shared" ref="F532" si="569">ROUND(F533*2080,0)</f>
        <v>48470</v>
      </c>
      <c r="G532" s="297">
        <f t="shared" ref="G532" si="570">ROUND(G533*2080,0)</f>
        <v>57469</v>
      </c>
    </row>
    <row r="533" spans="1:8" hidden="1" x14ac:dyDescent="0.35">
      <c r="A533" s="248"/>
      <c r="B533" s="249"/>
      <c r="C533" s="249"/>
      <c r="D533" s="249"/>
      <c r="E533" s="249">
        <f>ROUND(E416*1.0295,4)</f>
        <v>18.976199999999999</v>
      </c>
      <c r="F533" s="249">
        <f t="shared" si="526"/>
        <v>23.302849999999999</v>
      </c>
      <c r="G533" s="250">
        <f>ROUND(G416*1.0295,4)</f>
        <v>27.6295</v>
      </c>
      <c r="H533" s="233">
        <f t="shared" si="528"/>
        <v>28.444570250000002</v>
      </c>
    </row>
    <row r="534" spans="1:8" hidden="1" x14ac:dyDescent="0.35">
      <c r="A534" s="251" t="s">
        <v>40</v>
      </c>
      <c r="C534" s="233">
        <v>112</v>
      </c>
      <c r="E534" s="296">
        <f t="shared" ref="E534" si="571">ROUND(E535*2080,0)</f>
        <v>39470</v>
      </c>
      <c r="F534" s="296">
        <f t="shared" ref="F534" si="572">ROUND(F535*2080,0)</f>
        <v>48470</v>
      </c>
      <c r="G534" s="297">
        <f t="shared" ref="G534" si="573">ROUND(G535*2080,0)</f>
        <v>57469</v>
      </c>
    </row>
    <row r="535" spans="1:8" hidden="1" x14ac:dyDescent="0.35">
      <c r="A535" s="248"/>
      <c r="B535" s="249"/>
      <c r="C535" s="249"/>
      <c r="D535" s="249"/>
      <c r="E535" s="249">
        <f>ROUND(E418*1.0295,4)</f>
        <v>18.976199999999999</v>
      </c>
      <c r="F535" s="249">
        <f t="shared" si="526"/>
        <v>23.302849999999999</v>
      </c>
      <c r="G535" s="250">
        <f>ROUND(G418*1.0295,4)</f>
        <v>27.6295</v>
      </c>
      <c r="H535" s="233">
        <f t="shared" si="528"/>
        <v>28.444570250000002</v>
      </c>
    </row>
    <row r="536" spans="1:8" hidden="1" x14ac:dyDescent="0.35">
      <c r="A536" s="293" t="s">
        <v>215</v>
      </c>
      <c r="B536" s="245"/>
      <c r="C536" s="245">
        <v>111</v>
      </c>
      <c r="D536" s="245"/>
      <c r="E536" s="296">
        <f t="shared" ref="E536" si="574">ROUND(E537*2080,0)</f>
        <v>33574</v>
      </c>
      <c r="F536" s="296">
        <f t="shared" ref="F536" si="575">ROUND(F537*2080,0)</f>
        <v>41229</v>
      </c>
      <c r="G536" s="297">
        <f t="shared" ref="G536" si="576">ROUND(G537*2080,0)</f>
        <v>48884</v>
      </c>
    </row>
    <row r="537" spans="1:8" hidden="1" x14ac:dyDescent="0.35">
      <c r="A537" s="248"/>
      <c r="B537" s="249"/>
      <c r="C537" s="249"/>
      <c r="D537" s="249"/>
      <c r="E537" s="249">
        <f>ROUND(E420*1.0295,4)</f>
        <v>16.141200000000001</v>
      </c>
      <c r="F537" s="249">
        <f t="shared" si="526"/>
        <v>19.8215</v>
      </c>
      <c r="G537" s="250">
        <f>ROUND(G420*1.0295,4)</f>
        <v>23.501799999999999</v>
      </c>
      <c r="H537" s="233">
        <f t="shared" si="528"/>
        <v>24.195103100000001</v>
      </c>
    </row>
    <row r="538" spans="1:8" hidden="1" x14ac:dyDescent="0.35">
      <c r="A538" s="251" t="s">
        <v>199</v>
      </c>
      <c r="C538" s="233">
        <v>110</v>
      </c>
      <c r="E538" s="296">
        <f t="shared" ref="E538" si="577">ROUND(E539*2080,0)</f>
        <v>28986</v>
      </c>
      <c r="F538" s="296">
        <f t="shared" ref="F538" si="578">ROUND(F539*2080,0)</f>
        <v>35596</v>
      </c>
      <c r="G538" s="297">
        <f t="shared" ref="G538" si="579">ROUND(G539*2080,0)</f>
        <v>42205</v>
      </c>
    </row>
    <row r="539" spans="1:8" hidden="1" x14ac:dyDescent="0.35">
      <c r="A539" s="259"/>
      <c r="B539" s="260"/>
      <c r="C539" s="260"/>
      <c r="D539" s="260"/>
      <c r="E539" s="260">
        <f>ROUND(E422*1.0295,4)</f>
        <v>13.9358</v>
      </c>
      <c r="F539" s="260">
        <f t="shared" si="526"/>
        <v>17.113300000000002</v>
      </c>
      <c r="G539" s="261">
        <f>ROUND(G422*1.0295,4)</f>
        <v>20.290800000000001</v>
      </c>
      <c r="H539" s="233">
        <f t="shared" si="528"/>
        <v>20.889378600000004</v>
      </c>
    </row>
    <row r="540" spans="1:8" hidden="1" x14ac:dyDescent="0.35">
      <c r="A540" s="229" t="s">
        <v>61</v>
      </c>
      <c r="B540" s="230"/>
      <c r="C540" s="230"/>
      <c r="D540" s="230"/>
      <c r="E540" s="231"/>
      <c r="F540" s="231"/>
      <c r="G540" s="232" t="s">
        <v>237</v>
      </c>
    </row>
    <row r="541" spans="1:8" hidden="1" x14ac:dyDescent="0.35">
      <c r="A541" s="234"/>
      <c r="B541" s="235"/>
      <c r="C541" s="236" t="s">
        <v>0</v>
      </c>
      <c r="D541" s="235"/>
      <c r="E541" s="237"/>
      <c r="F541" s="237"/>
      <c r="G541" s="290"/>
    </row>
    <row r="542" spans="1:8" hidden="1" x14ac:dyDescent="0.35">
      <c r="A542" s="238" t="s">
        <v>1</v>
      </c>
      <c r="B542" s="239"/>
      <c r="C542" s="239" t="s">
        <v>2</v>
      </c>
      <c r="D542" s="239"/>
      <c r="E542" s="240" t="s">
        <v>3</v>
      </c>
      <c r="F542" s="240" t="s">
        <v>4</v>
      </c>
      <c r="G542" s="292" t="s">
        <v>5</v>
      </c>
    </row>
    <row r="543" spans="1:8" hidden="1" x14ac:dyDescent="0.35">
      <c r="A543" s="298" t="s">
        <v>44</v>
      </c>
      <c r="B543" s="299"/>
      <c r="C543" s="299"/>
      <c r="D543" s="299"/>
      <c r="E543" s="300"/>
      <c r="F543" s="300"/>
      <c r="G543" s="301"/>
    </row>
    <row r="544" spans="1:8" hidden="1" x14ac:dyDescent="0.35">
      <c r="A544" s="251" t="s">
        <v>234</v>
      </c>
      <c r="C544" s="233">
        <v>225</v>
      </c>
      <c r="E544" s="303">
        <v>122103</v>
      </c>
      <c r="F544" s="303">
        <v>158735</v>
      </c>
      <c r="G544" s="304">
        <v>195366</v>
      </c>
    </row>
    <row r="545" spans="1:7" hidden="1" x14ac:dyDescent="0.35">
      <c r="A545" s="241"/>
      <c r="E545" s="305">
        <v>58.703400000000002</v>
      </c>
      <c r="F545" s="305">
        <v>76.314899999999994</v>
      </c>
      <c r="G545" s="306">
        <v>93.926000000000002</v>
      </c>
    </row>
    <row r="546" spans="1:7" hidden="1" x14ac:dyDescent="0.35">
      <c r="A546" s="244" t="s">
        <v>213</v>
      </c>
      <c r="B546" s="245"/>
      <c r="C546" s="245">
        <v>219</v>
      </c>
      <c r="D546" s="245"/>
      <c r="E546" s="296">
        <f>ROUND(E547*2080,0)</f>
        <v>96697</v>
      </c>
      <c r="F546" s="296">
        <f>ROUND(F547*2080,0)</f>
        <v>125682</v>
      </c>
      <c r="G546" s="297">
        <f>ROUND(G547*2080,0)</f>
        <v>154667</v>
      </c>
    </row>
    <row r="547" spans="1:7" hidden="1" x14ac:dyDescent="0.35">
      <c r="A547" s="263"/>
      <c r="B547" s="264"/>
      <c r="C547" s="264"/>
      <c r="D547" s="264"/>
      <c r="E547" s="249">
        <f>ROUND(E430*1.0295,4)</f>
        <v>46.488999999999997</v>
      </c>
      <c r="F547" s="249">
        <f>(G547-E547)/2+E547</f>
        <v>60.423999999999992</v>
      </c>
      <c r="G547" s="250">
        <f>ROUND(G430*1.0295,4)</f>
        <v>74.358999999999995</v>
      </c>
    </row>
    <row r="548" spans="1:7" hidden="1" x14ac:dyDescent="0.35">
      <c r="A548" s="244" t="s">
        <v>6</v>
      </c>
      <c r="B548" s="245"/>
      <c r="C548" s="245">
        <v>218</v>
      </c>
      <c r="D548" s="245"/>
      <c r="E548" s="296">
        <f t="shared" ref="E548" si="580">ROUND(E549*2080,0)</f>
        <v>91830</v>
      </c>
      <c r="F548" s="296">
        <f t="shared" ref="F548" si="581">ROUND(F549*2080,0)</f>
        <v>119452</v>
      </c>
      <c r="G548" s="297">
        <f t="shared" ref="G548" si="582">ROUND(G549*2080,0)</f>
        <v>147075</v>
      </c>
    </row>
    <row r="549" spans="1:7" hidden="1" x14ac:dyDescent="0.35">
      <c r="A549" s="248"/>
      <c r="B549" s="249"/>
      <c r="C549" s="249"/>
      <c r="D549" s="249"/>
      <c r="E549" s="249">
        <f t="shared" ref="E549" si="583">ROUND(E432*1.0295,4)</f>
        <v>44.149000000000001</v>
      </c>
      <c r="F549" s="249">
        <f t="shared" ref="F549" si="584">(G549-E549)/2+E549</f>
        <v>57.42895</v>
      </c>
      <c r="G549" s="250">
        <f t="shared" ref="G549" si="585">ROUND(G432*1.0295,4)</f>
        <v>70.7089</v>
      </c>
    </row>
    <row r="550" spans="1:7" hidden="1" x14ac:dyDescent="0.35">
      <c r="A550" s="251" t="s">
        <v>7</v>
      </c>
      <c r="C550" s="233">
        <v>218</v>
      </c>
      <c r="E550" s="296">
        <f t="shared" ref="E550" si="586">ROUND(E551*2080,0)</f>
        <v>91830</v>
      </c>
      <c r="F550" s="296">
        <f t="shared" ref="F550" si="587">ROUND(F551*2080,0)</f>
        <v>119452</v>
      </c>
      <c r="G550" s="297">
        <f t="shared" ref="G550" si="588">ROUND(G551*2080,0)</f>
        <v>147075</v>
      </c>
    </row>
    <row r="551" spans="1:7" hidden="1" x14ac:dyDescent="0.35">
      <c r="A551" s="248"/>
      <c r="B551" s="249"/>
      <c r="C551" s="249"/>
      <c r="D551" s="249"/>
      <c r="E551" s="249">
        <f t="shared" ref="E551" si="589">ROUND(E434*1.0295,4)</f>
        <v>44.149000000000001</v>
      </c>
      <c r="F551" s="249">
        <f t="shared" ref="F551" si="590">(G551-E551)/2+E551</f>
        <v>57.42895</v>
      </c>
      <c r="G551" s="250">
        <f t="shared" ref="G551" si="591">ROUND(G434*1.0295,4)</f>
        <v>70.7089</v>
      </c>
    </row>
    <row r="552" spans="1:7" hidden="1" x14ac:dyDescent="0.35">
      <c r="A552" s="251" t="s">
        <v>8</v>
      </c>
      <c r="C552" s="233">
        <v>218</v>
      </c>
      <c r="E552" s="296">
        <f t="shared" ref="E552" si="592">ROUND(E553*2080,0)</f>
        <v>91830</v>
      </c>
      <c r="F552" s="296">
        <f t="shared" ref="F552" si="593">ROUND(F553*2080,0)</f>
        <v>119452</v>
      </c>
      <c r="G552" s="297">
        <f t="shared" ref="G552" si="594">ROUND(G553*2080,0)</f>
        <v>147075</v>
      </c>
    </row>
    <row r="553" spans="1:7" hidden="1" x14ac:dyDescent="0.35">
      <c r="A553" s="248"/>
      <c r="B553" s="249"/>
      <c r="C553" s="249"/>
      <c r="D553" s="249"/>
      <c r="E553" s="249">
        <f t="shared" ref="E553" si="595">ROUND(E436*1.0295,4)</f>
        <v>44.149000000000001</v>
      </c>
      <c r="F553" s="249">
        <f t="shared" ref="F553" si="596">(G553-E553)/2+E553</f>
        <v>57.42895</v>
      </c>
      <c r="G553" s="250">
        <f t="shared" ref="G553" si="597">ROUND(G436*1.0295,4)</f>
        <v>70.7089</v>
      </c>
    </row>
    <row r="554" spans="1:7" hidden="1" x14ac:dyDescent="0.35">
      <c r="A554" s="251" t="s">
        <v>9</v>
      </c>
      <c r="C554" s="233">
        <v>217</v>
      </c>
      <c r="E554" s="296">
        <f t="shared" ref="E554" si="598">ROUND(E555*2080,0)</f>
        <v>87492</v>
      </c>
      <c r="F554" s="296">
        <f t="shared" ref="F554" si="599">ROUND(F555*2080,0)</f>
        <v>113809</v>
      </c>
      <c r="G554" s="297">
        <f t="shared" ref="G554" si="600">ROUND(G555*2080,0)</f>
        <v>140127</v>
      </c>
    </row>
    <row r="555" spans="1:7" hidden="1" x14ac:dyDescent="0.35">
      <c r="A555" s="248"/>
      <c r="B555" s="249"/>
      <c r="C555" s="249"/>
      <c r="D555" s="249"/>
      <c r="E555" s="249">
        <f t="shared" ref="E555" si="601">ROUND(E438*1.0295,4)</f>
        <v>42.063400000000001</v>
      </c>
      <c r="F555" s="249">
        <f t="shared" ref="F555" si="602">(G555-E555)/2+E555</f>
        <v>54.716099999999997</v>
      </c>
      <c r="G555" s="250">
        <f t="shared" ref="G555" si="603">ROUND(G438*1.0295,4)</f>
        <v>67.368799999999993</v>
      </c>
    </row>
    <row r="556" spans="1:7" hidden="1" x14ac:dyDescent="0.35">
      <c r="A556" s="251" t="s">
        <v>162</v>
      </c>
      <c r="C556" s="233">
        <v>217</v>
      </c>
      <c r="E556" s="296">
        <f t="shared" ref="E556" si="604">ROUND(E557*2080,0)</f>
        <v>87492</v>
      </c>
      <c r="F556" s="296">
        <f t="shared" ref="F556" si="605">ROUND(F557*2080,0)</f>
        <v>113809</v>
      </c>
      <c r="G556" s="297">
        <f t="shared" ref="G556" si="606">ROUND(G557*2080,0)</f>
        <v>140127</v>
      </c>
    </row>
    <row r="557" spans="1:7" hidden="1" x14ac:dyDescent="0.35">
      <c r="A557" s="248"/>
      <c r="B557" s="249"/>
      <c r="C557" s="249"/>
      <c r="D557" s="249"/>
      <c r="E557" s="249">
        <f t="shared" ref="E557" si="607">ROUND(E440*1.0295,4)</f>
        <v>42.063400000000001</v>
      </c>
      <c r="F557" s="249">
        <f t="shared" ref="F557" si="608">(G557-E557)/2+E557</f>
        <v>54.716099999999997</v>
      </c>
      <c r="G557" s="250">
        <f t="shared" ref="G557" si="609">ROUND(G440*1.0295,4)</f>
        <v>67.368799999999993</v>
      </c>
    </row>
    <row r="558" spans="1:7" hidden="1" x14ac:dyDescent="0.35">
      <c r="A558" s="251" t="s">
        <v>10</v>
      </c>
      <c r="C558" s="233">
        <v>216</v>
      </c>
      <c r="E558" s="296">
        <f t="shared" ref="E558" si="610">ROUND(E559*2080,0)</f>
        <v>81861</v>
      </c>
      <c r="F558" s="296">
        <f t="shared" ref="F558" si="611">ROUND(F559*2080,0)</f>
        <v>106485</v>
      </c>
      <c r="G558" s="297">
        <f t="shared" ref="G558" si="612">ROUND(G559*2080,0)</f>
        <v>131109</v>
      </c>
    </row>
    <row r="559" spans="1:7" hidden="1" x14ac:dyDescent="0.35">
      <c r="A559" s="248"/>
      <c r="B559" s="249"/>
      <c r="C559" s="249"/>
      <c r="D559" s="249"/>
      <c r="E559" s="249">
        <f t="shared" ref="E559" si="613">ROUND(E442*1.0295,4)</f>
        <v>39.356400000000001</v>
      </c>
      <c r="F559" s="249">
        <f t="shared" ref="F559" si="614">(G559-E559)/2+E559</f>
        <v>51.194800000000001</v>
      </c>
      <c r="G559" s="250">
        <f t="shared" ref="G559" si="615">ROUND(G442*1.0295,4)</f>
        <v>63.033200000000001</v>
      </c>
    </row>
    <row r="560" spans="1:7" hidden="1" x14ac:dyDescent="0.35">
      <c r="A560" s="251" t="s">
        <v>12</v>
      </c>
      <c r="C560" s="233">
        <v>216</v>
      </c>
      <c r="E560" s="296">
        <f t="shared" ref="E560" si="616">ROUND(E561*2080,0)</f>
        <v>81861</v>
      </c>
      <c r="F560" s="296">
        <f t="shared" ref="F560" si="617">ROUND(F561*2080,0)</f>
        <v>106485</v>
      </c>
      <c r="G560" s="297">
        <f t="shared" ref="G560" si="618">ROUND(G561*2080,0)</f>
        <v>131109</v>
      </c>
    </row>
    <row r="561" spans="1:7" hidden="1" x14ac:dyDescent="0.35">
      <c r="A561" s="248"/>
      <c r="B561" s="249"/>
      <c r="C561" s="249"/>
      <c r="D561" s="249"/>
      <c r="E561" s="249">
        <f t="shared" ref="E561" si="619">ROUND(E444*1.0295,4)</f>
        <v>39.356400000000001</v>
      </c>
      <c r="F561" s="249">
        <f t="shared" ref="F561" si="620">(G561-E561)/2+E561</f>
        <v>51.194800000000001</v>
      </c>
      <c r="G561" s="250">
        <f t="shared" ref="G561" si="621">ROUND(G444*1.0295,4)</f>
        <v>63.033200000000001</v>
      </c>
    </row>
    <row r="562" spans="1:7" hidden="1" x14ac:dyDescent="0.35">
      <c r="A562" s="251" t="s">
        <v>11</v>
      </c>
      <c r="C562" s="233">
        <v>216</v>
      </c>
      <c r="E562" s="296">
        <f t="shared" ref="E562" si="622">ROUND(E563*2080,0)</f>
        <v>81861</v>
      </c>
      <c r="F562" s="296">
        <f t="shared" ref="F562" si="623">ROUND(F563*2080,0)</f>
        <v>106485</v>
      </c>
      <c r="G562" s="297">
        <f t="shared" ref="G562" si="624">ROUND(G563*2080,0)</f>
        <v>131109</v>
      </c>
    </row>
    <row r="563" spans="1:7" hidden="1" x14ac:dyDescent="0.35">
      <c r="A563" s="248"/>
      <c r="B563" s="249"/>
      <c r="C563" s="249"/>
      <c r="D563" s="249"/>
      <c r="E563" s="249">
        <f t="shared" ref="E563" si="625">ROUND(E446*1.0295,4)</f>
        <v>39.356400000000001</v>
      </c>
      <c r="F563" s="249">
        <f t="shared" ref="F563" si="626">(G563-E563)/2+E563</f>
        <v>51.194800000000001</v>
      </c>
      <c r="G563" s="250">
        <f t="shared" ref="G563" si="627">ROUND(G446*1.0295,4)</f>
        <v>63.033200000000001</v>
      </c>
    </row>
    <row r="564" spans="1:7" hidden="1" x14ac:dyDescent="0.35">
      <c r="A564" s="251" t="s">
        <v>154</v>
      </c>
      <c r="C564" s="233">
        <v>216</v>
      </c>
      <c r="E564" s="296">
        <f t="shared" ref="E564" si="628">ROUND(E565*2080,0)</f>
        <v>81861</v>
      </c>
      <c r="F564" s="296">
        <f t="shared" ref="F564" si="629">ROUND(F565*2080,0)</f>
        <v>106485</v>
      </c>
      <c r="G564" s="297">
        <f t="shared" ref="G564" si="630">ROUND(G565*2080,0)</f>
        <v>131109</v>
      </c>
    </row>
    <row r="565" spans="1:7" hidden="1" x14ac:dyDescent="0.35">
      <c r="A565" s="248"/>
      <c r="B565" s="249"/>
      <c r="C565" s="249"/>
      <c r="D565" s="249"/>
      <c r="E565" s="249">
        <f t="shared" ref="E565" si="631">ROUND(E448*1.0295,4)</f>
        <v>39.356400000000001</v>
      </c>
      <c r="F565" s="249">
        <f t="shared" ref="F565" si="632">(G565-E565)/2+E565</f>
        <v>51.194800000000001</v>
      </c>
      <c r="G565" s="250">
        <f t="shared" ref="G565" si="633">ROUND(G448*1.0295,4)</f>
        <v>63.033200000000001</v>
      </c>
    </row>
    <row r="566" spans="1:7" hidden="1" x14ac:dyDescent="0.35">
      <c r="A566" s="251" t="s">
        <v>13</v>
      </c>
      <c r="C566" s="233">
        <v>215</v>
      </c>
      <c r="E566" s="296">
        <f t="shared" ref="E566" si="634">ROUND(E567*2080,0)</f>
        <v>75904</v>
      </c>
      <c r="F566" s="296">
        <f t="shared" ref="F566" si="635">ROUND(F567*2080,0)</f>
        <v>98736</v>
      </c>
      <c r="G566" s="297">
        <f t="shared" ref="G566" si="636">ROUND(G567*2080,0)</f>
        <v>121568</v>
      </c>
    </row>
    <row r="567" spans="1:7" hidden="1" x14ac:dyDescent="0.35">
      <c r="A567" s="248"/>
      <c r="B567" s="249"/>
      <c r="C567" s="249"/>
      <c r="D567" s="249"/>
      <c r="E567" s="249">
        <f t="shared" ref="E567" si="637">ROUND(E450*1.0295,4)</f>
        <v>36.492199999999997</v>
      </c>
      <c r="F567" s="249">
        <f t="shared" ref="F567" si="638">(G567-E567)/2+E567</f>
        <v>47.469099999999997</v>
      </c>
      <c r="G567" s="250">
        <f t="shared" ref="G567" si="639">ROUND(G450*1.0295,4)</f>
        <v>58.445999999999998</v>
      </c>
    </row>
    <row r="568" spans="1:7" hidden="1" x14ac:dyDescent="0.35">
      <c r="A568" s="251" t="s">
        <v>163</v>
      </c>
      <c r="C568" s="233">
        <v>215</v>
      </c>
      <c r="E568" s="296">
        <f t="shared" ref="E568" si="640">ROUND(E569*2080,0)</f>
        <v>75904</v>
      </c>
      <c r="F568" s="296">
        <f t="shared" ref="F568" si="641">ROUND(F569*2080,0)</f>
        <v>98736</v>
      </c>
      <c r="G568" s="297">
        <f t="shared" ref="G568" si="642">ROUND(G569*2080,0)</f>
        <v>121568</v>
      </c>
    </row>
    <row r="569" spans="1:7" hidden="1" x14ac:dyDescent="0.35">
      <c r="A569" s="248"/>
      <c r="B569" s="249"/>
      <c r="C569" s="249"/>
      <c r="D569" s="249"/>
      <c r="E569" s="249">
        <f t="shared" ref="E569" si="643">ROUND(E452*1.0295,4)</f>
        <v>36.492199999999997</v>
      </c>
      <c r="F569" s="249">
        <f t="shared" ref="F569" si="644">(G569-E569)/2+E569</f>
        <v>47.469099999999997</v>
      </c>
      <c r="G569" s="250">
        <f t="shared" ref="G569" si="645">ROUND(G452*1.0295,4)</f>
        <v>58.445999999999998</v>
      </c>
    </row>
    <row r="570" spans="1:7" hidden="1" x14ac:dyDescent="0.35">
      <c r="A570" s="251" t="s">
        <v>38</v>
      </c>
      <c r="C570" s="281" t="s">
        <v>214</v>
      </c>
      <c r="E570" s="296">
        <f t="shared" ref="E570" si="646">ROUND(E571*2080,0)</f>
        <v>75152</v>
      </c>
      <c r="F570" s="296">
        <f t="shared" ref="F570" si="647">ROUND(F571*2080,0)</f>
        <v>97758</v>
      </c>
      <c r="G570" s="297">
        <f t="shared" ref="G570" si="648">ROUND(G571*2080,0)</f>
        <v>120364</v>
      </c>
    </row>
    <row r="571" spans="1:7" hidden="1" x14ac:dyDescent="0.35">
      <c r="A571" s="248"/>
      <c r="B571" s="249"/>
      <c r="C571" s="249"/>
      <c r="D571" s="249"/>
      <c r="E571" s="249">
        <f t="shared" ref="E571" si="649">ROUND(E454*1.0295,4)</f>
        <v>36.130899999999997</v>
      </c>
      <c r="F571" s="249">
        <f t="shared" ref="F571" si="650">(G571-E571)/2+E571</f>
        <v>46.999099999999999</v>
      </c>
      <c r="G571" s="250">
        <f t="shared" ref="G571" si="651">ROUND(G454*1.0295,4)</f>
        <v>57.8673</v>
      </c>
    </row>
    <row r="572" spans="1:7" hidden="1" x14ac:dyDescent="0.35">
      <c r="A572" s="252" t="s">
        <v>229</v>
      </c>
      <c r="B572" s="253"/>
      <c r="C572" s="254">
        <v>214</v>
      </c>
      <c r="D572" s="253"/>
      <c r="E572" s="296">
        <f t="shared" ref="E572" si="652">ROUND(E573*2080,0)</f>
        <v>71615</v>
      </c>
      <c r="F572" s="296">
        <f t="shared" ref="F572" si="653">ROUND(F573*2080,0)</f>
        <v>93157</v>
      </c>
      <c r="G572" s="297">
        <f t="shared" ref="G572" si="654">ROUND(G573*2080,0)</f>
        <v>114698</v>
      </c>
    </row>
    <row r="573" spans="1:7" hidden="1" x14ac:dyDescent="0.35">
      <c r="A573" s="248"/>
      <c r="B573" s="249"/>
      <c r="C573" s="249"/>
      <c r="D573" s="249"/>
      <c r="E573" s="249">
        <f t="shared" ref="E573" si="655">ROUND(E456*1.0295,4)</f>
        <v>34.430300000000003</v>
      </c>
      <c r="F573" s="249">
        <f t="shared" ref="F573" si="656">(G573-E573)/2+E573</f>
        <v>44.786900000000003</v>
      </c>
      <c r="G573" s="250">
        <f t="shared" ref="G573" si="657">ROUND(G456*1.0295,4)</f>
        <v>55.143500000000003</v>
      </c>
    </row>
    <row r="574" spans="1:7" hidden="1" x14ac:dyDescent="0.35">
      <c r="A574" s="251" t="s">
        <v>14</v>
      </c>
      <c r="C574" s="233">
        <v>214</v>
      </c>
      <c r="E574" s="296">
        <f t="shared" ref="E574" si="658">ROUND(E575*2080,0)</f>
        <v>71615</v>
      </c>
      <c r="F574" s="296">
        <f t="shared" ref="F574" si="659">ROUND(F575*2080,0)</f>
        <v>93157</v>
      </c>
      <c r="G574" s="297">
        <f t="shared" ref="G574" si="660">ROUND(G575*2080,0)</f>
        <v>114698</v>
      </c>
    </row>
    <row r="575" spans="1:7" hidden="1" x14ac:dyDescent="0.35">
      <c r="A575" s="248"/>
      <c r="B575" s="249"/>
      <c r="C575" s="249"/>
      <c r="D575" s="249"/>
      <c r="E575" s="249">
        <f t="shared" ref="E575" si="661">ROUND(E458*1.0295,4)</f>
        <v>34.430300000000003</v>
      </c>
      <c r="F575" s="249">
        <f t="shared" ref="F575" si="662">(G575-E575)/2+E575</f>
        <v>44.786900000000003</v>
      </c>
      <c r="G575" s="250">
        <f t="shared" ref="G575" si="663">ROUND(G458*1.0295,4)</f>
        <v>55.143500000000003</v>
      </c>
    </row>
    <row r="576" spans="1:7" hidden="1" x14ac:dyDescent="0.35">
      <c r="A576" s="251" t="s">
        <v>15</v>
      </c>
      <c r="C576" s="233">
        <v>214</v>
      </c>
      <c r="E576" s="296">
        <f t="shared" ref="E576" si="664">ROUND(E577*2080,0)</f>
        <v>71615</v>
      </c>
      <c r="F576" s="296">
        <f t="shared" ref="F576" si="665">ROUND(F577*2080,0)</f>
        <v>93157</v>
      </c>
      <c r="G576" s="297">
        <f t="shared" ref="G576" si="666">ROUND(G577*2080,0)</f>
        <v>114698</v>
      </c>
    </row>
    <row r="577" spans="1:7" hidden="1" x14ac:dyDescent="0.35">
      <c r="A577" s="248"/>
      <c r="B577" s="249"/>
      <c r="C577" s="249"/>
      <c r="D577" s="249"/>
      <c r="E577" s="249">
        <f t="shared" ref="E577" si="667">ROUND(E460*1.0295,4)</f>
        <v>34.430300000000003</v>
      </c>
      <c r="F577" s="249">
        <f t="shared" ref="F577" si="668">(G577-E577)/2+E577</f>
        <v>44.786900000000003</v>
      </c>
      <c r="G577" s="250">
        <f t="shared" ref="G577" si="669">ROUND(G460*1.0295,4)</f>
        <v>55.143500000000003</v>
      </c>
    </row>
    <row r="578" spans="1:7" hidden="1" x14ac:dyDescent="0.35">
      <c r="A578" s="252" t="s">
        <v>171</v>
      </c>
      <c r="B578" s="253"/>
      <c r="C578" s="254">
        <v>214</v>
      </c>
      <c r="D578" s="253"/>
      <c r="E578" s="296">
        <f t="shared" ref="E578" si="670">ROUND(E579*2080,0)</f>
        <v>71615</v>
      </c>
      <c r="F578" s="296">
        <f t="shared" ref="F578" si="671">ROUND(F579*2080,0)</f>
        <v>93157</v>
      </c>
      <c r="G578" s="297">
        <f t="shared" ref="G578" si="672">ROUND(G579*2080,0)</f>
        <v>114698</v>
      </c>
    </row>
    <row r="579" spans="1:7" hidden="1" x14ac:dyDescent="0.35">
      <c r="A579" s="248"/>
      <c r="B579" s="249"/>
      <c r="C579" s="249"/>
      <c r="D579" s="249"/>
      <c r="E579" s="249">
        <f t="shared" ref="E579" si="673">ROUND(E462*1.0295,4)</f>
        <v>34.430300000000003</v>
      </c>
      <c r="F579" s="249">
        <f t="shared" ref="F579" si="674">(G579-E579)/2+E579</f>
        <v>44.786900000000003</v>
      </c>
      <c r="G579" s="250">
        <f t="shared" ref="G579" si="675">ROUND(G462*1.0295,4)</f>
        <v>55.143500000000003</v>
      </c>
    </row>
    <row r="580" spans="1:7" hidden="1" x14ac:dyDescent="0.35">
      <c r="A580" s="308" t="s">
        <v>238</v>
      </c>
      <c r="C580" s="233">
        <v>214</v>
      </c>
      <c r="E580" s="296">
        <f t="shared" ref="E580" si="676">ROUND(E581*2080,0)</f>
        <v>71615</v>
      </c>
      <c r="F580" s="296">
        <f t="shared" ref="F580" si="677">ROUND(F581*2080,0)</f>
        <v>93157</v>
      </c>
      <c r="G580" s="297">
        <f t="shared" ref="G580" si="678">ROUND(G581*2080,0)</f>
        <v>114698</v>
      </c>
    </row>
    <row r="581" spans="1:7" hidden="1" x14ac:dyDescent="0.35">
      <c r="A581" s="248"/>
      <c r="B581" s="249"/>
      <c r="C581" s="249"/>
      <c r="D581" s="249"/>
      <c r="E581" s="249">
        <f t="shared" ref="E581" si="679">ROUND(E464*1.0295,4)</f>
        <v>34.430300000000003</v>
      </c>
      <c r="F581" s="249">
        <f t="shared" ref="F581" si="680">(G581-E581)/2+E581</f>
        <v>44.786900000000003</v>
      </c>
      <c r="G581" s="250">
        <f t="shared" ref="G581" si="681">ROUND(G464*1.0295,4)</f>
        <v>55.143500000000003</v>
      </c>
    </row>
    <row r="582" spans="1:7" hidden="1" x14ac:dyDescent="0.35">
      <c r="A582" s="252" t="s">
        <v>164</v>
      </c>
      <c r="B582" s="253"/>
      <c r="C582" s="233">
        <v>214</v>
      </c>
      <c r="D582" s="253"/>
      <c r="E582" s="296">
        <f t="shared" ref="E582" si="682">ROUND(E583*2080,0)</f>
        <v>71615</v>
      </c>
      <c r="F582" s="296">
        <f t="shared" ref="F582" si="683">ROUND(F583*2080,0)</f>
        <v>93157</v>
      </c>
      <c r="G582" s="297">
        <f t="shared" ref="G582" si="684">ROUND(G583*2080,0)</f>
        <v>114698</v>
      </c>
    </row>
    <row r="583" spans="1:7" hidden="1" x14ac:dyDescent="0.35">
      <c r="A583" s="248"/>
      <c r="B583" s="249"/>
      <c r="C583" s="249"/>
      <c r="D583" s="249"/>
      <c r="E583" s="249">
        <f t="shared" ref="E583" si="685">ROUND(E466*1.0295,4)</f>
        <v>34.430300000000003</v>
      </c>
      <c r="F583" s="249">
        <f t="shared" ref="F583" si="686">(G583-E583)/2+E583</f>
        <v>44.786900000000003</v>
      </c>
      <c r="G583" s="250">
        <f t="shared" ref="G583" si="687">ROUND(G466*1.0295,4)</f>
        <v>55.143500000000003</v>
      </c>
    </row>
    <row r="584" spans="1:7" hidden="1" x14ac:dyDescent="0.35">
      <c r="A584" s="252" t="s">
        <v>241</v>
      </c>
      <c r="B584" s="253"/>
      <c r="C584" s="233">
        <v>214</v>
      </c>
      <c r="D584" s="253"/>
      <c r="E584" s="309">
        <v>71615</v>
      </c>
      <c r="F584" s="309">
        <v>93157</v>
      </c>
      <c r="G584" s="310">
        <v>114698</v>
      </c>
    </row>
    <row r="585" spans="1:7" hidden="1" x14ac:dyDescent="0.35">
      <c r="A585" s="248"/>
      <c r="B585" s="249"/>
      <c r="C585" s="249"/>
      <c r="D585" s="249"/>
      <c r="E585" s="311">
        <v>34.430300000000003</v>
      </c>
      <c r="F585" s="311">
        <v>44.786900000000003</v>
      </c>
      <c r="G585" s="312">
        <v>55.143500000000003</v>
      </c>
    </row>
    <row r="586" spans="1:7" hidden="1" x14ac:dyDescent="0.35">
      <c r="A586" s="251" t="s">
        <v>17</v>
      </c>
      <c r="C586" s="233">
        <v>213</v>
      </c>
      <c r="E586" s="309">
        <f t="shared" ref="E586" si="688">ROUND(E587*2080,0)</f>
        <v>67150</v>
      </c>
      <c r="F586" s="309">
        <f t="shared" ref="F586" si="689">ROUND(F587*2080,0)</f>
        <v>87349</v>
      </c>
      <c r="G586" s="310">
        <f t="shared" ref="G586" si="690">ROUND(G587*2080,0)</f>
        <v>107548</v>
      </c>
    </row>
    <row r="587" spans="1:7" hidden="1" x14ac:dyDescent="0.35">
      <c r="A587" s="248"/>
      <c r="B587" s="249"/>
      <c r="C587" s="249"/>
      <c r="D587" s="249"/>
      <c r="E587" s="311">
        <f t="shared" ref="E587" si="691">ROUND(E468*1.0295,4)</f>
        <v>32.283700000000003</v>
      </c>
      <c r="F587" s="311">
        <f t="shared" ref="F587" si="692">(G587-E587)/2+E587</f>
        <v>41.99465</v>
      </c>
      <c r="G587" s="312">
        <f t="shared" ref="G587" si="693">ROUND(G468*1.0295,4)</f>
        <v>51.705599999999997</v>
      </c>
    </row>
    <row r="588" spans="1:7" hidden="1" x14ac:dyDescent="0.35">
      <c r="A588" s="251" t="s">
        <v>196</v>
      </c>
      <c r="C588" s="233">
        <v>213</v>
      </c>
      <c r="E588" s="309">
        <f t="shared" ref="E588" si="694">ROUND(E589*2080,0)</f>
        <v>67150</v>
      </c>
      <c r="F588" s="309">
        <f t="shared" ref="F588" si="695">ROUND(F589*2080,0)</f>
        <v>87349</v>
      </c>
      <c r="G588" s="310">
        <f t="shared" ref="G588" si="696">ROUND(G589*2080,0)</f>
        <v>107548</v>
      </c>
    </row>
    <row r="589" spans="1:7" hidden="1" x14ac:dyDescent="0.35">
      <c r="A589" s="248"/>
      <c r="B589" s="249"/>
      <c r="C589" s="249"/>
      <c r="D589" s="249"/>
      <c r="E589" s="311">
        <f t="shared" ref="E589" si="697">ROUND(E470*1.0295,4)</f>
        <v>32.283700000000003</v>
      </c>
      <c r="F589" s="311">
        <f t="shared" ref="F589" si="698">(G589-E589)/2+E589</f>
        <v>41.99465</v>
      </c>
      <c r="G589" s="312">
        <f t="shared" ref="G589" si="699">ROUND(G470*1.0295,4)</f>
        <v>51.705599999999997</v>
      </c>
    </row>
    <row r="590" spans="1:7" hidden="1" x14ac:dyDescent="0.35">
      <c r="A590" s="252" t="s">
        <v>192</v>
      </c>
      <c r="B590" s="253"/>
      <c r="C590" s="254">
        <v>213</v>
      </c>
      <c r="D590" s="253"/>
      <c r="E590" s="309">
        <f t="shared" ref="E590" si="700">ROUND(E591*2080,0)</f>
        <v>67150</v>
      </c>
      <c r="F590" s="309">
        <f t="shared" ref="F590" si="701">ROUND(F591*2080,0)</f>
        <v>87349</v>
      </c>
      <c r="G590" s="310">
        <f t="shared" ref="G590" si="702">ROUND(G591*2080,0)</f>
        <v>107548</v>
      </c>
    </row>
    <row r="591" spans="1:7" hidden="1" x14ac:dyDescent="0.35">
      <c r="A591" s="248"/>
      <c r="B591" s="249"/>
      <c r="C591" s="249"/>
      <c r="D591" s="249"/>
      <c r="E591" s="311">
        <f t="shared" ref="E591" si="703">ROUND(E472*1.0295,4)</f>
        <v>32.283700000000003</v>
      </c>
      <c r="F591" s="311">
        <f t="shared" ref="F591" si="704">(G591-E591)/2+E591</f>
        <v>41.99465</v>
      </c>
      <c r="G591" s="312">
        <f t="shared" ref="G591" si="705">ROUND(G472*1.0295,4)</f>
        <v>51.705599999999997</v>
      </c>
    </row>
    <row r="592" spans="1:7" hidden="1" x14ac:dyDescent="0.35">
      <c r="A592" s="252" t="s">
        <v>233</v>
      </c>
      <c r="B592" s="253"/>
      <c r="C592" s="254">
        <v>213</v>
      </c>
      <c r="D592" s="253"/>
      <c r="E592" s="309">
        <f t="shared" ref="E592" si="706">ROUND(E593*2080,0)</f>
        <v>67150</v>
      </c>
      <c r="F592" s="309">
        <f t="shared" ref="F592" si="707">ROUND(F593*2080,0)</f>
        <v>87349</v>
      </c>
      <c r="G592" s="310">
        <f t="shared" ref="G592" si="708">ROUND(G593*2080,0)</f>
        <v>107548</v>
      </c>
    </row>
    <row r="593" spans="1:7" hidden="1" x14ac:dyDescent="0.35">
      <c r="A593" s="248"/>
      <c r="B593" s="249"/>
      <c r="C593" s="249"/>
      <c r="D593" s="249"/>
      <c r="E593" s="311">
        <f t="shared" ref="E593" si="709">ROUND(E474*1.0295,4)</f>
        <v>32.283700000000003</v>
      </c>
      <c r="F593" s="311">
        <f t="shared" ref="F593" si="710">(G593-E593)/2+E593</f>
        <v>41.99465</v>
      </c>
      <c r="G593" s="312">
        <f t="shared" ref="G593" si="711">ROUND(G474*1.0295,4)</f>
        <v>51.705599999999997</v>
      </c>
    </row>
    <row r="594" spans="1:7" hidden="1" x14ac:dyDescent="0.35">
      <c r="A594" s="251" t="s">
        <v>181</v>
      </c>
      <c r="C594" s="233">
        <v>213</v>
      </c>
      <c r="E594" s="309">
        <f t="shared" ref="E594" si="712">ROUND(E595*2080,0)</f>
        <v>67150</v>
      </c>
      <c r="F594" s="309">
        <f t="shared" ref="F594" si="713">ROUND(F595*2080,0)</f>
        <v>87349</v>
      </c>
      <c r="G594" s="310">
        <f t="shared" ref="G594" si="714">ROUND(G595*2080,0)</f>
        <v>107548</v>
      </c>
    </row>
    <row r="595" spans="1:7" hidden="1" x14ac:dyDescent="0.35">
      <c r="A595" s="248"/>
      <c r="B595" s="249"/>
      <c r="C595" s="249"/>
      <c r="D595" s="249"/>
      <c r="E595" s="311">
        <v>32.283700000000003</v>
      </c>
      <c r="F595" s="311">
        <v>41.994700000000002</v>
      </c>
      <c r="G595" s="312">
        <v>51.705599999999997</v>
      </c>
    </row>
    <row r="596" spans="1:7" hidden="1" x14ac:dyDescent="0.35">
      <c r="A596" s="251" t="s">
        <v>18</v>
      </c>
      <c r="C596" s="233">
        <v>212</v>
      </c>
      <c r="E596" s="309">
        <f t="shared" ref="E596" si="715">ROUND(E597*2080,0)</f>
        <v>61219</v>
      </c>
      <c r="F596" s="309">
        <f t="shared" ref="F596" si="716">ROUND(F597*2080,0)</f>
        <v>79634</v>
      </c>
      <c r="G596" s="310">
        <f t="shared" ref="G596" si="717">ROUND(G597*2080,0)</f>
        <v>98048</v>
      </c>
    </row>
    <row r="597" spans="1:7" hidden="1" x14ac:dyDescent="0.35">
      <c r="A597" s="248"/>
      <c r="B597" s="249"/>
      <c r="C597" s="249"/>
      <c r="D597" s="249"/>
      <c r="E597" s="311">
        <f t="shared" ref="E597" si="718">ROUND(E478*1.0295,4)</f>
        <v>29.432300000000001</v>
      </c>
      <c r="F597" s="311">
        <f t="shared" ref="F597" si="719">(G597-E597)/2+E597</f>
        <v>38.285499999999999</v>
      </c>
      <c r="G597" s="312">
        <f t="shared" ref="G597" si="720">ROUND(G478*1.0295,4)</f>
        <v>47.1387</v>
      </c>
    </row>
    <row r="598" spans="1:7" hidden="1" x14ac:dyDescent="0.35">
      <c r="A598" s="244" t="s">
        <v>193</v>
      </c>
      <c r="B598" s="245"/>
      <c r="C598" s="245">
        <v>212</v>
      </c>
      <c r="D598" s="245"/>
      <c r="E598" s="309">
        <f t="shared" ref="E598" si="721">ROUND(E599*2080,0)</f>
        <v>61219</v>
      </c>
      <c r="F598" s="309">
        <f t="shared" ref="F598" si="722">ROUND(F599*2080,0)</f>
        <v>79634</v>
      </c>
      <c r="G598" s="310">
        <f t="shared" ref="G598" si="723">ROUND(G599*2080,0)</f>
        <v>98048</v>
      </c>
    </row>
    <row r="599" spans="1:7" hidden="1" x14ac:dyDescent="0.35">
      <c r="A599" s="248"/>
      <c r="B599" s="249"/>
      <c r="C599" s="249"/>
      <c r="D599" s="249"/>
      <c r="E599" s="311">
        <f t="shared" ref="E599" si="724">ROUND(E480*1.0295,4)</f>
        <v>29.432300000000001</v>
      </c>
      <c r="F599" s="311">
        <f t="shared" ref="F599" si="725">(G599-E599)/2+E599</f>
        <v>38.285499999999999</v>
      </c>
      <c r="G599" s="312">
        <f t="shared" ref="G599" si="726">ROUND(G480*1.0295,4)</f>
        <v>47.1387</v>
      </c>
    </row>
    <row r="600" spans="1:7" hidden="1" x14ac:dyDescent="0.35">
      <c r="A600" s="251" t="s">
        <v>20</v>
      </c>
      <c r="C600" s="233">
        <v>212</v>
      </c>
      <c r="E600" s="309">
        <f t="shared" ref="E600" si="727">ROUND(E601*2080,0)</f>
        <v>61219</v>
      </c>
      <c r="F600" s="309">
        <f t="shared" ref="F600" si="728">ROUND(F601*2080,0)</f>
        <v>79634</v>
      </c>
      <c r="G600" s="310">
        <f t="shared" ref="G600" si="729">ROUND(G601*2080,0)</f>
        <v>98048</v>
      </c>
    </row>
    <row r="601" spans="1:7" hidden="1" x14ac:dyDescent="0.35">
      <c r="A601" s="248"/>
      <c r="B601" s="249"/>
      <c r="C601" s="249"/>
      <c r="D601" s="249"/>
      <c r="E601" s="311">
        <f t="shared" ref="E601" si="730">ROUND(E482*1.0295,4)</f>
        <v>29.432300000000001</v>
      </c>
      <c r="F601" s="311">
        <f t="shared" ref="F601" si="731">(G601-E601)/2+E601</f>
        <v>38.285499999999999</v>
      </c>
      <c r="G601" s="312">
        <f t="shared" ref="G601" si="732">ROUND(G482*1.0295,4)</f>
        <v>47.1387</v>
      </c>
    </row>
    <row r="602" spans="1:7" hidden="1" x14ac:dyDescent="0.35">
      <c r="A602" s="252" t="s">
        <v>228</v>
      </c>
      <c r="B602" s="253"/>
      <c r="C602" s="254">
        <v>212</v>
      </c>
      <c r="D602" s="253"/>
      <c r="E602" s="309">
        <f t="shared" ref="E602" si="733">ROUND(E603*2080,0)</f>
        <v>61219</v>
      </c>
      <c r="F602" s="309">
        <f t="shared" ref="F602" si="734">ROUND(F603*2080,0)</f>
        <v>79634</v>
      </c>
      <c r="G602" s="310">
        <f t="shared" ref="G602" si="735">ROUND(G603*2080,0)</f>
        <v>98048</v>
      </c>
    </row>
    <row r="603" spans="1:7" hidden="1" x14ac:dyDescent="0.35">
      <c r="A603" s="248"/>
      <c r="B603" s="249"/>
      <c r="C603" s="249"/>
      <c r="D603" s="249"/>
      <c r="E603" s="311">
        <f t="shared" ref="E603" si="736">ROUND(E484*1.0295,4)</f>
        <v>29.432300000000001</v>
      </c>
      <c r="F603" s="311">
        <f t="shared" ref="F603" si="737">(G603-E603)/2+E603</f>
        <v>38.285499999999999</v>
      </c>
      <c r="G603" s="312">
        <f t="shared" ref="G603" si="738">ROUND(G484*1.0295,4)</f>
        <v>47.1387</v>
      </c>
    </row>
    <row r="604" spans="1:7" hidden="1" x14ac:dyDescent="0.35">
      <c r="A604" s="252" t="s">
        <v>194</v>
      </c>
      <c r="B604" s="253"/>
      <c r="C604" s="254">
        <v>212</v>
      </c>
      <c r="D604" s="253"/>
      <c r="E604" s="309">
        <f t="shared" ref="E604" si="739">ROUND(E605*2080,0)</f>
        <v>61219</v>
      </c>
      <c r="F604" s="309">
        <f t="shared" ref="F604" si="740">ROUND(F605*2080,0)</f>
        <v>79634</v>
      </c>
      <c r="G604" s="310">
        <f t="shared" ref="G604" si="741">ROUND(G605*2080,0)</f>
        <v>98048</v>
      </c>
    </row>
    <row r="605" spans="1:7" hidden="1" x14ac:dyDescent="0.35">
      <c r="A605" s="248"/>
      <c r="B605" s="249"/>
      <c r="C605" s="249"/>
      <c r="D605" s="249"/>
      <c r="E605" s="311">
        <f t="shared" ref="E605" si="742">ROUND(E486*1.0295,4)</f>
        <v>29.432300000000001</v>
      </c>
      <c r="F605" s="311">
        <f t="shared" ref="F605" si="743">(G605-E605)/2+E605</f>
        <v>38.285499999999999</v>
      </c>
      <c r="G605" s="312">
        <f t="shared" ref="G605" si="744">ROUND(G486*1.0295,4)</f>
        <v>47.1387</v>
      </c>
    </row>
    <row r="606" spans="1:7" hidden="1" x14ac:dyDescent="0.35">
      <c r="A606" s="293" t="s">
        <v>230</v>
      </c>
      <c r="B606" s="245"/>
      <c r="C606" s="245">
        <v>212</v>
      </c>
      <c r="D606" s="245"/>
      <c r="E606" s="309">
        <f t="shared" ref="E606" si="745">ROUND(E607*2080,0)</f>
        <v>61219</v>
      </c>
      <c r="F606" s="309">
        <f t="shared" ref="F606" si="746">ROUND(F607*2080,0)</f>
        <v>79634</v>
      </c>
      <c r="G606" s="310">
        <f t="shared" ref="G606" si="747">ROUND(G607*2080,0)</f>
        <v>98048</v>
      </c>
    </row>
    <row r="607" spans="1:7" hidden="1" x14ac:dyDescent="0.35">
      <c r="A607" s="248"/>
      <c r="B607" s="249"/>
      <c r="C607" s="249"/>
      <c r="D607" s="249"/>
      <c r="E607" s="311">
        <f>ROUND(E490*1.0295,4)</f>
        <v>29.432300000000001</v>
      </c>
      <c r="F607" s="311">
        <f t="shared" ref="F607" si="748">(G607-E607)/2+E607</f>
        <v>38.285499999999999</v>
      </c>
      <c r="G607" s="312">
        <f>ROUND(G490*1.0295,4)</f>
        <v>47.1387</v>
      </c>
    </row>
    <row r="608" spans="1:7" hidden="1" x14ac:dyDescent="0.35">
      <c r="A608" s="252" t="s">
        <v>242</v>
      </c>
      <c r="B608" s="253"/>
      <c r="C608" s="233">
        <v>212</v>
      </c>
      <c r="D608" s="253"/>
      <c r="E608" s="313">
        <f t="shared" ref="E608" si="749">ROUND(E609*2080,0)</f>
        <v>61219</v>
      </c>
      <c r="F608" s="309">
        <f t="shared" ref="F608" si="750">ROUND(F609*2080,0)</f>
        <v>79634</v>
      </c>
      <c r="G608" s="310">
        <f t="shared" ref="G608" si="751">ROUND(G609*2080,0)</f>
        <v>98048</v>
      </c>
    </row>
    <row r="609" spans="1:7" hidden="1" x14ac:dyDescent="0.35">
      <c r="A609" s="248"/>
      <c r="B609" s="249"/>
      <c r="C609" s="249"/>
      <c r="D609" s="249"/>
      <c r="E609" s="311">
        <v>29.432300000000001</v>
      </c>
      <c r="F609" s="311">
        <v>38.285499999999999</v>
      </c>
      <c r="G609" s="312">
        <v>47.1387</v>
      </c>
    </row>
    <row r="610" spans="1:7" hidden="1" x14ac:dyDescent="0.35">
      <c r="A610" s="251" t="s">
        <v>51</v>
      </c>
      <c r="B610" s="253"/>
      <c r="C610" s="233">
        <v>211</v>
      </c>
      <c r="E610" s="313">
        <v>56269</v>
      </c>
      <c r="F610" s="309">
        <v>73194</v>
      </c>
      <c r="G610" s="310">
        <v>90120</v>
      </c>
    </row>
    <row r="611" spans="1:7" hidden="1" x14ac:dyDescent="0.35">
      <c r="A611" s="248"/>
      <c r="B611" s="249"/>
      <c r="C611" s="249"/>
      <c r="D611" s="249"/>
      <c r="E611" s="311">
        <v>27.052199999999999</v>
      </c>
      <c r="F611" s="311">
        <v>35.189499999999995</v>
      </c>
      <c r="G611" s="312">
        <v>43.326799999999999</v>
      </c>
    </row>
    <row r="612" spans="1:7" hidden="1" x14ac:dyDescent="0.35">
      <c r="A612" s="251" t="s">
        <v>37</v>
      </c>
      <c r="C612" s="233">
        <v>211</v>
      </c>
      <c r="E612" s="303">
        <f t="shared" ref="E612" si="752">ROUND(E613*2080,0)</f>
        <v>56269</v>
      </c>
      <c r="F612" s="296">
        <f t="shared" ref="F612" si="753">ROUND(F613*2080,0)</f>
        <v>73194</v>
      </c>
      <c r="G612" s="297">
        <f t="shared" ref="G612" si="754">ROUND(G613*2080,0)</f>
        <v>90120</v>
      </c>
    </row>
    <row r="613" spans="1:7" hidden="1" x14ac:dyDescent="0.35">
      <c r="A613" s="248"/>
      <c r="B613" s="249"/>
      <c r="C613" s="249"/>
      <c r="D613" s="249"/>
      <c r="E613" s="249">
        <f>ROUND(E492*1.0295,4)</f>
        <v>27.052199999999999</v>
      </c>
      <c r="F613" s="249">
        <f t="shared" ref="F613" si="755">(G613-E613)/2+E613</f>
        <v>35.189499999999995</v>
      </c>
      <c r="G613" s="250">
        <f>ROUND(G492*1.0295,4)</f>
        <v>43.326799999999999</v>
      </c>
    </row>
    <row r="614" spans="1:7" hidden="1" x14ac:dyDescent="0.35">
      <c r="A614" s="255" t="s">
        <v>21</v>
      </c>
      <c r="B614" s="256"/>
      <c r="C614" s="257">
        <v>211</v>
      </c>
      <c r="D614" s="256"/>
      <c r="E614" s="296">
        <f t="shared" ref="E614" si="756">ROUND(E615*2080,0)</f>
        <v>56269</v>
      </c>
      <c r="F614" s="296">
        <f t="shared" ref="F614" si="757">ROUND(F615*2080,0)</f>
        <v>73194</v>
      </c>
      <c r="G614" s="297">
        <f t="shared" ref="G614" si="758">ROUND(G615*2080,0)</f>
        <v>90120</v>
      </c>
    </row>
    <row r="615" spans="1:7" hidden="1" x14ac:dyDescent="0.35">
      <c r="A615" s="259"/>
      <c r="B615" s="260"/>
      <c r="C615" s="284"/>
      <c r="D615" s="260"/>
      <c r="E615" s="260">
        <f>ROUND(E494*1.0295,4)</f>
        <v>27.052199999999999</v>
      </c>
      <c r="F615" s="260">
        <f t="shared" ref="F615" si="759">(G615-E615)/2+E615</f>
        <v>35.189499999999995</v>
      </c>
      <c r="G615" s="261">
        <f>ROUND(G494*1.0295,4)</f>
        <v>43.326799999999999</v>
      </c>
    </row>
    <row r="616" spans="1:7" hidden="1" x14ac:dyDescent="0.35">
      <c r="A616" s="262"/>
      <c r="B616" s="253"/>
      <c r="C616" s="253"/>
      <c r="D616" s="253"/>
      <c r="E616" s="253"/>
      <c r="F616" s="253"/>
      <c r="G616" s="253"/>
    </row>
    <row r="617" spans="1:7" hidden="1" x14ac:dyDescent="0.35">
      <c r="A617" s="229" t="s">
        <v>61</v>
      </c>
      <c r="B617" s="230"/>
      <c r="C617" s="230"/>
      <c r="D617" s="230"/>
      <c r="E617" s="231"/>
      <c r="F617" s="231"/>
      <c r="G617" s="232" t="str">
        <f>G540</f>
        <v>FY 2017/2018, 2.95%</v>
      </c>
    </row>
    <row r="618" spans="1:7" hidden="1" x14ac:dyDescent="0.35">
      <c r="A618" s="234"/>
      <c r="B618" s="235"/>
      <c r="C618" s="236" t="s">
        <v>0</v>
      </c>
      <c r="D618" s="235"/>
      <c r="E618" s="237"/>
      <c r="F618" s="237"/>
      <c r="G618" s="237"/>
    </row>
    <row r="619" spans="1:7" hidden="1" x14ac:dyDescent="0.35">
      <c r="A619" s="238" t="s">
        <v>1</v>
      </c>
      <c r="B619" s="239"/>
      <c r="C619" s="239" t="s">
        <v>2</v>
      </c>
      <c r="D619" s="239"/>
      <c r="E619" s="240" t="s">
        <v>3</v>
      </c>
      <c r="F619" s="240" t="s">
        <v>4</v>
      </c>
      <c r="G619" s="240" t="s">
        <v>5</v>
      </c>
    </row>
    <row r="620" spans="1:7" hidden="1" x14ac:dyDescent="0.35">
      <c r="A620" s="298" t="s">
        <v>23</v>
      </c>
      <c r="B620" s="299"/>
      <c r="C620" s="299"/>
      <c r="D620" s="299"/>
      <c r="E620" s="300"/>
      <c r="F620" s="300"/>
      <c r="G620" s="301"/>
    </row>
    <row r="621" spans="1:7" hidden="1" x14ac:dyDescent="0.35">
      <c r="A621" s="251" t="s">
        <v>48</v>
      </c>
      <c r="C621" s="233">
        <v>119</v>
      </c>
      <c r="E621" s="296">
        <f t="shared" ref="E621" si="760">ROUND(E622*2080,0)</f>
        <v>64623</v>
      </c>
      <c r="F621" s="296">
        <f t="shared" ref="F621" si="761">ROUND(F622*2080,0)</f>
        <v>79357</v>
      </c>
      <c r="G621" s="297">
        <f t="shared" ref="G621" si="762">ROUND(G622*2080,0)</f>
        <v>94092</v>
      </c>
    </row>
    <row r="622" spans="1:7" hidden="1" x14ac:dyDescent="0.35">
      <c r="A622" s="248"/>
      <c r="B622" s="249"/>
      <c r="C622" s="249"/>
      <c r="D622" s="249"/>
      <c r="E622" s="249">
        <f>ROUND(E501*1.0295,4)</f>
        <v>31.0688</v>
      </c>
      <c r="F622" s="249">
        <f t="shared" ref="F622:F660" si="763">(G622-E622)/2+E622</f>
        <v>38.152549999999998</v>
      </c>
      <c r="G622" s="250">
        <f>ROUND(G501*1.0295,4)</f>
        <v>45.2363</v>
      </c>
    </row>
    <row r="623" spans="1:7" hidden="1" x14ac:dyDescent="0.35">
      <c r="A623" s="251" t="s">
        <v>172</v>
      </c>
      <c r="B623" s="253"/>
      <c r="C623" s="254">
        <v>119</v>
      </c>
      <c r="D623" s="253"/>
      <c r="E623" s="296">
        <f t="shared" ref="E623" si="764">ROUND(E624*2080,0)</f>
        <v>64623</v>
      </c>
      <c r="F623" s="296">
        <f t="shared" ref="F623" si="765">ROUND(F624*2080,0)</f>
        <v>79357</v>
      </c>
      <c r="G623" s="297">
        <f t="shared" ref="G623" si="766">ROUND(G624*2080,0)</f>
        <v>94092</v>
      </c>
    </row>
    <row r="624" spans="1:7" hidden="1" x14ac:dyDescent="0.35">
      <c r="A624" s="248"/>
      <c r="B624" s="249"/>
      <c r="C624" s="249"/>
      <c r="D624" s="249"/>
      <c r="E624" s="249">
        <f>ROUND(E503*1.0295,4)</f>
        <v>31.0688</v>
      </c>
      <c r="F624" s="249">
        <f t="shared" si="763"/>
        <v>38.152549999999998</v>
      </c>
      <c r="G624" s="250">
        <f>ROUND(G503*1.0295,4)</f>
        <v>45.2363</v>
      </c>
    </row>
    <row r="625" spans="1:7" hidden="1" x14ac:dyDescent="0.35">
      <c r="A625" s="251" t="s">
        <v>36</v>
      </c>
      <c r="C625" s="233">
        <v>118</v>
      </c>
      <c r="E625" s="296">
        <f t="shared" ref="E625" si="767">ROUND(E626*2080,0)</f>
        <v>62341</v>
      </c>
      <c r="F625" s="296">
        <f t="shared" ref="F625" si="768">ROUND(F626*2080,0)</f>
        <v>76555</v>
      </c>
      <c r="G625" s="297">
        <f t="shared" ref="G625" si="769">ROUND(G626*2080,0)</f>
        <v>90769</v>
      </c>
    </row>
    <row r="626" spans="1:7" hidden="1" x14ac:dyDescent="0.35">
      <c r="A626" s="248"/>
      <c r="B626" s="249"/>
      <c r="C626" s="249"/>
      <c r="D626" s="249"/>
      <c r="E626" s="249">
        <f>ROUND(E505*1.0295,4)</f>
        <v>29.971599999999999</v>
      </c>
      <c r="F626" s="249">
        <f t="shared" si="763"/>
        <v>36.805250000000001</v>
      </c>
      <c r="G626" s="250">
        <f>ROUND(G505*1.0295,4)</f>
        <v>43.6389</v>
      </c>
    </row>
    <row r="627" spans="1:7" hidden="1" x14ac:dyDescent="0.35">
      <c r="A627" s="251" t="s">
        <v>25</v>
      </c>
      <c r="C627" s="233">
        <v>117</v>
      </c>
      <c r="E627" s="296">
        <f t="shared" ref="E627" si="770">ROUND(E628*2080,0)</f>
        <v>57204</v>
      </c>
      <c r="F627" s="296">
        <f t="shared" ref="F627" si="771">ROUND(F628*2080,0)</f>
        <v>70246</v>
      </c>
      <c r="G627" s="297">
        <f t="shared" ref="G627" si="772">ROUND(G628*2080,0)</f>
        <v>83288</v>
      </c>
    </row>
    <row r="628" spans="1:7" hidden="1" x14ac:dyDescent="0.35">
      <c r="A628" s="248"/>
      <c r="B628" s="249"/>
      <c r="C628" s="249"/>
      <c r="D628" s="249"/>
      <c r="E628" s="249">
        <f>ROUND(E507*1.0295,4)</f>
        <v>27.5017</v>
      </c>
      <c r="F628" s="249">
        <f t="shared" si="763"/>
        <v>33.77205</v>
      </c>
      <c r="G628" s="250">
        <f>ROUND(G507*1.0295,4)</f>
        <v>40.042400000000001</v>
      </c>
    </row>
    <row r="629" spans="1:7" hidden="1" x14ac:dyDescent="0.35">
      <c r="A629" s="251" t="s">
        <v>26</v>
      </c>
      <c r="C629" s="233">
        <v>116</v>
      </c>
      <c r="E629" s="296">
        <f t="shared" ref="E629" si="773">ROUND(E630*2080,0)</f>
        <v>52064</v>
      </c>
      <c r="F629" s="296">
        <f t="shared" ref="F629" si="774">ROUND(F630*2080,0)</f>
        <v>63935</v>
      </c>
      <c r="G629" s="297">
        <f t="shared" ref="G629" si="775">ROUND(G630*2080,0)</f>
        <v>75806</v>
      </c>
    </row>
    <row r="630" spans="1:7" hidden="1" x14ac:dyDescent="0.35">
      <c r="A630" s="248"/>
      <c r="B630" s="249"/>
      <c r="C630" s="249"/>
      <c r="D630" s="249"/>
      <c r="E630" s="249">
        <f>ROUND(E509*1.0295,4)</f>
        <v>25.030999999999999</v>
      </c>
      <c r="F630" s="249">
        <f t="shared" si="763"/>
        <v>30.738049999999998</v>
      </c>
      <c r="G630" s="250">
        <f>ROUND(G509*1.0295,4)</f>
        <v>36.445099999999996</v>
      </c>
    </row>
    <row r="631" spans="1:7" hidden="1" x14ac:dyDescent="0.35">
      <c r="A631" s="252" t="s">
        <v>232</v>
      </c>
      <c r="B631" s="253"/>
      <c r="C631" s="233">
        <v>116</v>
      </c>
      <c r="D631" s="253"/>
      <c r="E631" s="296">
        <f t="shared" ref="E631" si="776">ROUND(E632*2080,0)</f>
        <v>52064</v>
      </c>
      <c r="F631" s="296">
        <f t="shared" ref="F631" si="777">ROUND(F632*2080,0)</f>
        <v>63935</v>
      </c>
      <c r="G631" s="297">
        <f t="shared" ref="G631" si="778">ROUND(G632*2080,0)</f>
        <v>75806</v>
      </c>
    </row>
    <row r="632" spans="1:7" hidden="1" x14ac:dyDescent="0.35">
      <c r="A632" s="248"/>
      <c r="B632" s="249"/>
      <c r="C632" s="249"/>
      <c r="D632" s="249"/>
      <c r="E632" s="249">
        <f>ROUND(E511*1.0295,4)</f>
        <v>25.030999999999999</v>
      </c>
      <c r="F632" s="249">
        <f t="shared" si="763"/>
        <v>30.738049999999998</v>
      </c>
      <c r="G632" s="250">
        <f>ROUND(G511*1.0295,4)</f>
        <v>36.445099999999996</v>
      </c>
    </row>
    <row r="633" spans="1:7" hidden="1" x14ac:dyDescent="0.35">
      <c r="A633" s="251" t="s">
        <v>27</v>
      </c>
      <c r="C633" s="233">
        <v>115</v>
      </c>
      <c r="E633" s="296">
        <f t="shared" ref="E633" si="779">ROUND(E634*2080,0)</f>
        <v>50255</v>
      </c>
      <c r="F633" s="296">
        <f t="shared" ref="F633" si="780">ROUND(F634*2080,0)</f>
        <v>61713</v>
      </c>
      <c r="G633" s="297">
        <f t="shared" ref="G633" si="781">ROUND(G634*2080,0)</f>
        <v>73171</v>
      </c>
    </row>
    <row r="634" spans="1:7" hidden="1" x14ac:dyDescent="0.35">
      <c r="A634" s="248"/>
      <c r="B634" s="249"/>
      <c r="C634" s="249"/>
      <c r="D634" s="249"/>
      <c r="E634" s="249">
        <f>ROUND(E513*1.0295,4)</f>
        <v>24.161200000000001</v>
      </c>
      <c r="F634" s="249">
        <f t="shared" si="763"/>
        <v>29.669900000000002</v>
      </c>
      <c r="G634" s="250">
        <f>ROUND(G513*1.0295,4)</f>
        <v>35.178600000000003</v>
      </c>
    </row>
    <row r="635" spans="1:7" hidden="1" x14ac:dyDescent="0.35">
      <c r="A635" s="282" t="s">
        <v>60</v>
      </c>
      <c r="C635" s="233">
        <v>115</v>
      </c>
      <c r="E635" s="296">
        <f t="shared" ref="E635" si="782">ROUND(E636*2080,0)</f>
        <v>50255</v>
      </c>
      <c r="F635" s="296">
        <f t="shared" ref="F635" si="783">ROUND(F636*2080,0)</f>
        <v>61713</v>
      </c>
      <c r="G635" s="297">
        <f t="shared" ref="G635" si="784">ROUND(G636*2080,0)</f>
        <v>73171</v>
      </c>
    </row>
    <row r="636" spans="1:7" hidden="1" x14ac:dyDescent="0.35">
      <c r="A636" s="248"/>
      <c r="B636" s="249"/>
      <c r="C636" s="249"/>
      <c r="D636" s="249"/>
      <c r="E636" s="249">
        <f>ROUND(E515*1.0295,4)</f>
        <v>24.161200000000001</v>
      </c>
      <c r="F636" s="249">
        <f t="shared" si="763"/>
        <v>29.669900000000002</v>
      </c>
      <c r="G636" s="250">
        <f>ROUND(G515*1.0295,4)</f>
        <v>35.178600000000003</v>
      </c>
    </row>
    <row r="637" spans="1:7" hidden="1" x14ac:dyDescent="0.35">
      <c r="A637" s="251" t="s">
        <v>42</v>
      </c>
      <c r="C637" s="233">
        <v>114</v>
      </c>
      <c r="E637" s="296">
        <f t="shared" ref="E637" si="785">ROUND(E638*2080,0)</f>
        <v>48446</v>
      </c>
      <c r="F637" s="296">
        <f t="shared" ref="F637" si="786">ROUND(F638*2080,0)</f>
        <v>59492</v>
      </c>
      <c r="G637" s="297">
        <f t="shared" ref="G637" si="787">ROUND(G638*2080,0)</f>
        <v>70537</v>
      </c>
    </row>
    <row r="638" spans="1:7" hidden="1" x14ac:dyDescent="0.35">
      <c r="A638" s="248"/>
      <c r="B638" s="249"/>
      <c r="C638" s="249"/>
      <c r="D638" s="249"/>
      <c r="E638" s="249">
        <f>ROUND(E517*1.0295,4)</f>
        <v>23.2913</v>
      </c>
      <c r="F638" s="249">
        <f t="shared" si="763"/>
        <v>28.601700000000001</v>
      </c>
      <c r="G638" s="250">
        <f>ROUND(G517*1.0295,4)</f>
        <v>33.912100000000002</v>
      </c>
    </row>
    <row r="639" spans="1:7" hidden="1" x14ac:dyDescent="0.35">
      <c r="A639" s="252" t="s">
        <v>239</v>
      </c>
      <c r="B639" s="253"/>
      <c r="C639" s="307">
        <v>114</v>
      </c>
      <c r="D639" s="253"/>
      <c r="E639" s="296">
        <f t="shared" ref="E639" si="788">ROUND(E640*2080,0)</f>
        <v>48446</v>
      </c>
      <c r="F639" s="296">
        <f t="shared" ref="F639" si="789">ROUND(F640*2080,0)</f>
        <v>59492</v>
      </c>
      <c r="G639" s="297">
        <f t="shared" ref="G639" si="790">ROUND(G640*2080,0)</f>
        <v>70537</v>
      </c>
    </row>
    <row r="640" spans="1:7" hidden="1" x14ac:dyDescent="0.35">
      <c r="A640" s="248"/>
      <c r="B640" s="249"/>
      <c r="C640" s="249"/>
      <c r="D640" s="249"/>
      <c r="E640" s="249">
        <f>ROUND(E519*1.0295,4)</f>
        <v>23.2913</v>
      </c>
      <c r="F640" s="249">
        <f t="shared" si="763"/>
        <v>28.601700000000001</v>
      </c>
      <c r="G640" s="250">
        <f>ROUND(G519*1.0295,4)</f>
        <v>33.912100000000002</v>
      </c>
    </row>
    <row r="641" spans="1:7" hidden="1" x14ac:dyDescent="0.35">
      <c r="A641" s="251" t="s">
        <v>28</v>
      </c>
      <c r="C641" s="233">
        <v>114</v>
      </c>
      <c r="E641" s="296">
        <f t="shared" ref="E641" si="791">ROUND(E642*2080,0)</f>
        <v>48446</v>
      </c>
      <c r="F641" s="296">
        <f t="shared" ref="F641" si="792">ROUND(F642*2080,0)</f>
        <v>59492</v>
      </c>
      <c r="G641" s="297">
        <f t="shared" ref="G641" si="793">ROUND(G642*2080,0)</f>
        <v>70537</v>
      </c>
    </row>
    <row r="642" spans="1:7" hidden="1" x14ac:dyDescent="0.35">
      <c r="A642" s="248"/>
      <c r="B642" s="249"/>
      <c r="C642" s="249"/>
      <c r="D642" s="249"/>
      <c r="E642" s="249">
        <f>ROUND(E521*1.0295,4)</f>
        <v>23.2913</v>
      </c>
      <c r="F642" s="249">
        <f t="shared" si="763"/>
        <v>28.601700000000001</v>
      </c>
      <c r="G642" s="250">
        <f>ROUND(G521*1.0295,4)</f>
        <v>33.912100000000002</v>
      </c>
    </row>
    <row r="643" spans="1:7" hidden="1" x14ac:dyDescent="0.35">
      <c r="A643" s="251" t="s">
        <v>29</v>
      </c>
      <c r="C643" s="233">
        <v>114</v>
      </c>
      <c r="E643" s="296">
        <f t="shared" ref="E643" si="794">ROUND(E644*2080,0)</f>
        <v>48446</v>
      </c>
      <c r="F643" s="296">
        <f t="shared" ref="F643" si="795">ROUND(F644*2080,0)</f>
        <v>59492</v>
      </c>
      <c r="G643" s="297">
        <f t="shared" ref="G643" si="796">ROUND(G644*2080,0)</f>
        <v>70537</v>
      </c>
    </row>
    <row r="644" spans="1:7" hidden="1" x14ac:dyDescent="0.35">
      <c r="A644" s="248"/>
      <c r="B644" s="249"/>
      <c r="C644" s="249"/>
      <c r="D644" s="249"/>
      <c r="E644" s="249">
        <f>ROUND(E523*1.0295,4)</f>
        <v>23.2913</v>
      </c>
      <c r="F644" s="249">
        <f t="shared" si="763"/>
        <v>28.601700000000001</v>
      </c>
      <c r="G644" s="250">
        <f>ROUND(G523*1.0295,4)</f>
        <v>33.912100000000002</v>
      </c>
    </row>
    <row r="645" spans="1:7" hidden="1" x14ac:dyDescent="0.35">
      <c r="A645" s="252" t="s">
        <v>195</v>
      </c>
      <c r="B645" s="253"/>
      <c r="C645" s="254">
        <v>114</v>
      </c>
      <c r="D645" s="253"/>
      <c r="E645" s="296">
        <f t="shared" ref="E645" si="797">ROUND(E646*2080,0)</f>
        <v>48446</v>
      </c>
      <c r="F645" s="296">
        <f t="shared" ref="F645" si="798">ROUND(F646*2080,0)</f>
        <v>59492</v>
      </c>
      <c r="G645" s="297">
        <f t="shared" ref="G645" si="799">ROUND(G646*2080,0)</f>
        <v>70537</v>
      </c>
    </row>
    <row r="646" spans="1:7" hidden="1" x14ac:dyDescent="0.35">
      <c r="A646" s="248"/>
      <c r="B646" s="249"/>
      <c r="C646" s="249"/>
      <c r="D646" s="249"/>
      <c r="E646" s="249">
        <f>ROUND(E525*1.0295,4)</f>
        <v>23.2913</v>
      </c>
      <c r="F646" s="249">
        <f t="shared" si="763"/>
        <v>28.601700000000001</v>
      </c>
      <c r="G646" s="250">
        <f>ROUND(G525*1.0295,4)</f>
        <v>33.912100000000002</v>
      </c>
    </row>
    <row r="647" spans="1:7" hidden="1" x14ac:dyDescent="0.35">
      <c r="A647" s="251" t="s">
        <v>35</v>
      </c>
      <c r="C647" s="233">
        <v>114</v>
      </c>
      <c r="E647" s="296">
        <f t="shared" ref="E647" si="800">ROUND(E648*2080,0)</f>
        <v>48446</v>
      </c>
      <c r="F647" s="296">
        <f t="shared" ref="F647" si="801">ROUND(F648*2080,0)</f>
        <v>59492</v>
      </c>
      <c r="G647" s="297">
        <f t="shared" ref="G647" si="802">ROUND(G648*2080,0)</f>
        <v>70537</v>
      </c>
    </row>
    <row r="648" spans="1:7" hidden="1" x14ac:dyDescent="0.35">
      <c r="A648" s="248"/>
      <c r="B648" s="249"/>
      <c r="C648" s="249"/>
      <c r="D648" s="249"/>
      <c r="E648" s="249">
        <f>ROUND(E527*1.0295,4)</f>
        <v>23.2913</v>
      </c>
      <c r="F648" s="249">
        <f t="shared" si="763"/>
        <v>28.601700000000001</v>
      </c>
      <c r="G648" s="250">
        <f>ROUND(G527*1.0295,4)</f>
        <v>33.912100000000002</v>
      </c>
    </row>
    <row r="649" spans="1:7" hidden="1" x14ac:dyDescent="0.35">
      <c r="A649" s="252"/>
      <c r="B649" s="253"/>
      <c r="C649" s="254">
        <v>113</v>
      </c>
      <c r="D649" s="253"/>
      <c r="E649" s="296">
        <f t="shared" ref="E649" si="803">ROUND(E650*2080,0)</f>
        <v>46656</v>
      </c>
      <c r="F649" s="296">
        <f t="shared" ref="F649" si="804">ROUND(F650*2080,0)</f>
        <v>55987</v>
      </c>
      <c r="G649" s="297">
        <f t="shared" ref="G649" si="805">ROUND(G650*2080,0)</f>
        <v>65318</v>
      </c>
    </row>
    <row r="650" spans="1:7" hidden="1" x14ac:dyDescent="0.35">
      <c r="A650" s="248"/>
      <c r="B650" s="249"/>
      <c r="C650" s="249"/>
      <c r="D650" s="249"/>
      <c r="E650" s="249">
        <f>ROUND(E529*1.0295,4)</f>
        <v>22.430599999999998</v>
      </c>
      <c r="F650" s="249">
        <f t="shared" si="763"/>
        <v>26.916699999999999</v>
      </c>
      <c r="G650" s="250">
        <f>ROUND(G529*1.0295,4)</f>
        <v>31.402799999999999</v>
      </c>
    </row>
    <row r="651" spans="1:7" hidden="1" x14ac:dyDescent="0.35">
      <c r="A651" s="251" t="s">
        <v>31</v>
      </c>
      <c r="C651" s="233">
        <v>112</v>
      </c>
      <c r="E651" s="296">
        <f t="shared" ref="E651" si="806">ROUND(E652*2080,0)</f>
        <v>40635</v>
      </c>
      <c r="F651" s="296">
        <f t="shared" ref="F651" si="807">ROUND(F652*2080,0)</f>
        <v>49900</v>
      </c>
      <c r="G651" s="297">
        <f t="shared" ref="G651" si="808">ROUND(G652*2080,0)</f>
        <v>59165</v>
      </c>
    </row>
    <row r="652" spans="1:7" hidden="1" x14ac:dyDescent="0.35">
      <c r="A652" s="248"/>
      <c r="B652" s="249"/>
      <c r="C652" s="249"/>
      <c r="D652" s="249"/>
      <c r="E652" s="249">
        <f>ROUND(E531*1.0295,4)</f>
        <v>19.536000000000001</v>
      </c>
      <c r="F652" s="249">
        <f t="shared" si="763"/>
        <v>23.990300000000001</v>
      </c>
      <c r="G652" s="250">
        <f>ROUND(G531*1.0295,4)</f>
        <v>28.444600000000001</v>
      </c>
    </row>
    <row r="653" spans="1:7" hidden="1" x14ac:dyDescent="0.35">
      <c r="A653" s="251" t="s">
        <v>41</v>
      </c>
      <c r="C653" s="233">
        <v>112</v>
      </c>
      <c r="E653" s="296">
        <f t="shared" ref="E653" si="809">ROUND(E654*2080,0)</f>
        <v>40635</v>
      </c>
      <c r="F653" s="296">
        <f t="shared" ref="F653" si="810">ROUND(F654*2080,0)</f>
        <v>49900</v>
      </c>
      <c r="G653" s="297">
        <f t="shared" ref="G653" si="811">ROUND(G654*2080,0)</f>
        <v>59165</v>
      </c>
    </row>
    <row r="654" spans="1:7" hidden="1" x14ac:dyDescent="0.35">
      <c r="A654" s="248"/>
      <c r="B654" s="249"/>
      <c r="C654" s="249"/>
      <c r="D654" s="249"/>
      <c r="E654" s="249">
        <f>ROUND(E533*1.0295,4)</f>
        <v>19.536000000000001</v>
      </c>
      <c r="F654" s="249">
        <f t="shared" si="763"/>
        <v>23.990300000000001</v>
      </c>
      <c r="G654" s="250">
        <f>ROUND(G533*1.0295,4)</f>
        <v>28.444600000000001</v>
      </c>
    </row>
    <row r="655" spans="1:7" hidden="1" x14ac:dyDescent="0.35">
      <c r="A655" s="251" t="s">
        <v>40</v>
      </c>
      <c r="C655" s="233">
        <v>112</v>
      </c>
      <c r="E655" s="296">
        <f t="shared" ref="E655" si="812">ROUND(E656*2080,0)</f>
        <v>40635</v>
      </c>
      <c r="F655" s="296">
        <f t="shared" ref="F655" si="813">ROUND(F656*2080,0)</f>
        <v>49900</v>
      </c>
      <c r="G655" s="297">
        <f t="shared" ref="G655" si="814">ROUND(G656*2080,0)</f>
        <v>59165</v>
      </c>
    </row>
    <row r="656" spans="1:7" hidden="1" x14ac:dyDescent="0.35">
      <c r="A656" s="248"/>
      <c r="B656" s="249"/>
      <c r="C656" s="249"/>
      <c r="D656" s="249"/>
      <c r="E656" s="249">
        <f>ROUND(E535*1.0295,4)</f>
        <v>19.536000000000001</v>
      </c>
      <c r="F656" s="249">
        <f t="shared" si="763"/>
        <v>23.990300000000001</v>
      </c>
      <c r="G656" s="250">
        <f>ROUND(G535*1.0295,4)</f>
        <v>28.444600000000001</v>
      </c>
    </row>
    <row r="657" spans="1:18" hidden="1" x14ac:dyDescent="0.35">
      <c r="A657" s="293" t="s">
        <v>215</v>
      </c>
      <c r="B657" s="245"/>
      <c r="C657" s="245">
        <v>111</v>
      </c>
      <c r="D657" s="245"/>
      <c r="E657" s="296">
        <f t="shared" ref="E657" si="815">ROUND(E658*2080,0)</f>
        <v>34564</v>
      </c>
      <c r="F657" s="296">
        <f t="shared" ref="F657" si="816">ROUND(F658*2080,0)</f>
        <v>42445</v>
      </c>
      <c r="G657" s="297">
        <f t="shared" ref="G657" si="817">ROUND(G658*2080,0)</f>
        <v>50326</v>
      </c>
    </row>
    <row r="658" spans="1:18" hidden="1" x14ac:dyDescent="0.35">
      <c r="A658" s="248"/>
      <c r="B658" s="249"/>
      <c r="C658" s="249"/>
      <c r="D658" s="249"/>
      <c r="E658" s="249">
        <f>ROUND(E537*1.0295,4)</f>
        <v>16.6174</v>
      </c>
      <c r="F658" s="249">
        <f t="shared" si="763"/>
        <v>20.40625</v>
      </c>
      <c r="G658" s="250">
        <f>ROUND(G537*1.0295,4)</f>
        <v>24.1951</v>
      </c>
    </row>
    <row r="659" spans="1:18" hidden="1" x14ac:dyDescent="0.35">
      <c r="A659" s="251" t="s">
        <v>199</v>
      </c>
      <c r="C659" s="233">
        <v>110</v>
      </c>
      <c r="E659" s="296">
        <f t="shared" ref="E659" si="818">ROUND(E660*2080,0)</f>
        <v>29842</v>
      </c>
      <c r="F659" s="296">
        <f t="shared" ref="F659" si="819">ROUND(F660*2080,0)</f>
        <v>36646</v>
      </c>
      <c r="G659" s="297">
        <f t="shared" ref="G659" si="820">ROUND(G660*2080,0)</f>
        <v>43450</v>
      </c>
    </row>
    <row r="660" spans="1:18" hidden="1" x14ac:dyDescent="0.35">
      <c r="A660" s="259"/>
      <c r="B660" s="260"/>
      <c r="C660" s="260"/>
      <c r="D660" s="260"/>
      <c r="E660" s="260">
        <f>ROUND(E539*1.0295,4)</f>
        <v>14.3469</v>
      </c>
      <c r="F660" s="260">
        <f t="shared" si="763"/>
        <v>17.61815</v>
      </c>
      <c r="G660" s="261">
        <f>ROUND(G539*1.0295,4)</f>
        <v>20.889399999999998</v>
      </c>
    </row>
    <row r="661" spans="1:18" x14ac:dyDescent="0.35">
      <c r="A661" s="229" t="s">
        <v>61</v>
      </c>
      <c r="B661" s="230"/>
      <c r="C661" s="230"/>
      <c r="D661" s="230"/>
      <c r="E661" s="231"/>
      <c r="F661" s="231"/>
      <c r="G661" s="232" t="s">
        <v>243</v>
      </c>
    </row>
    <row r="662" spans="1:18" x14ac:dyDescent="0.35">
      <c r="A662" s="234"/>
      <c r="B662" s="235"/>
      <c r="C662" s="236" t="s">
        <v>0</v>
      </c>
      <c r="D662" s="235"/>
      <c r="E662" s="237"/>
      <c r="F662" s="237"/>
      <c r="G662" s="290"/>
      <c r="N662" s="317" t="s">
        <v>0</v>
      </c>
      <c r="O662" s="287"/>
      <c r="P662" s="289"/>
      <c r="Q662" s="289"/>
      <c r="R662" s="290"/>
    </row>
    <row r="663" spans="1:18" x14ac:dyDescent="0.35">
      <c r="A663" s="238" t="s">
        <v>1</v>
      </c>
      <c r="B663" s="239"/>
      <c r="C663" s="239" t="s">
        <v>2</v>
      </c>
      <c r="D663" s="239"/>
      <c r="E663" s="240" t="s">
        <v>3</v>
      </c>
      <c r="F663" s="240" t="s">
        <v>4</v>
      </c>
      <c r="G663" s="292" t="s">
        <v>5</v>
      </c>
      <c r="N663" s="318" t="s">
        <v>2</v>
      </c>
      <c r="O663" s="239"/>
      <c r="P663" s="240" t="s">
        <v>3</v>
      </c>
      <c r="Q663" s="240" t="s">
        <v>4</v>
      </c>
      <c r="R663" s="292" t="s">
        <v>5</v>
      </c>
    </row>
    <row r="664" spans="1:18" x14ac:dyDescent="0.35">
      <c r="A664" s="298" t="s">
        <v>44</v>
      </c>
      <c r="B664" s="299"/>
      <c r="C664" s="299"/>
      <c r="D664" s="299"/>
      <c r="E664" s="300"/>
      <c r="F664" s="300"/>
      <c r="G664" s="301"/>
      <c r="N664" s="319">
        <v>218</v>
      </c>
      <c r="O664" s="294"/>
      <c r="P664" s="294">
        <v>45.4514</v>
      </c>
      <c r="Q664" s="294">
        <v>59.123100000000001</v>
      </c>
      <c r="R664" s="320">
        <v>72.794799999999995</v>
      </c>
    </row>
    <row r="665" spans="1:18" hidden="1" x14ac:dyDescent="0.35">
      <c r="A665" s="251" t="s">
        <v>234</v>
      </c>
      <c r="C665" s="233">
        <v>225</v>
      </c>
      <c r="E665" s="303">
        <v>122103</v>
      </c>
      <c r="F665" s="303">
        <v>158735</v>
      </c>
      <c r="G665" s="304">
        <v>195366</v>
      </c>
      <c r="N665" s="321"/>
      <c r="R665" s="322"/>
    </row>
    <row r="666" spans="1:18" hidden="1" x14ac:dyDescent="0.35">
      <c r="A666" s="241"/>
      <c r="E666" s="305">
        <v>58.703400000000002</v>
      </c>
      <c r="F666" s="305">
        <v>76.314899999999994</v>
      </c>
      <c r="G666" s="306">
        <v>93.926000000000002</v>
      </c>
      <c r="N666" s="321"/>
      <c r="R666" s="322"/>
    </row>
    <row r="667" spans="1:18" hidden="1" x14ac:dyDescent="0.35">
      <c r="A667" s="244" t="s">
        <v>213</v>
      </c>
      <c r="B667" s="245"/>
      <c r="C667" s="245">
        <v>219</v>
      </c>
      <c r="D667" s="245"/>
      <c r="E667" s="296">
        <f>ROUND(E668*2080,0)</f>
        <v>94539</v>
      </c>
      <c r="F667" s="296">
        <f>ROUND(F668*2080,0)</f>
        <v>122976</v>
      </c>
      <c r="G667" s="297">
        <f>ROUND(G668*2080,0)</f>
        <v>151413</v>
      </c>
      <c r="N667" s="321"/>
      <c r="R667" s="322"/>
    </row>
    <row r="668" spans="1:18" hidden="1" x14ac:dyDescent="0.35">
      <c r="A668" s="263"/>
      <c r="B668" s="264"/>
      <c r="C668" s="264"/>
      <c r="D668" s="264"/>
      <c r="E668" s="249">
        <f>ROUND(E551*1.0295,4)</f>
        <v>45.4514</v>
      </c>
      <c r="F668" s="249">
        <f>(G668-E668)/2+E668</f>
        <v>59.123099999999994</v>
      </c>
      <c r="G668" s="250">
        <f>ROUND(G551*1.0295,4)</f>
        <v>72.794799999999995</v>
      </c>
      <c r="N668" s="321"/>
      <c r="R668" s="322"/>
    </row>
    <row r="669" spans="1:18" x14ac:dyDescent="0.35">
      <c r="A669" s="244" t="s">
        <v>6</v>
      </c>
      <c r="B669" s="245"/>
      <c r="C669" s="245">
        <v>218</v>
      </c>
      <c r="D669" s="245"/>
      <c r="E669" s="296">
        <f t="shared" ref="E669:G683" si="821">ROUND(E670*2080,0)</f>
        <v>94539</v>
      </c>
      <c r="F669" s="296">
        <f t="shared" si="821"/>
        <v>122976</v>
      </c>
      <c r="G669" s="297">
        <f t="shared" si="821"/>
        <v>151413</v>
      </c>
      <c r="N669" s="321">
        <v>217</v>
      </c>
      <c r="P669" s="233">
        <v>43.304299999999998</v>
      </c>
      <c r="Q669" s="233">
        <v>56.330300000000001</v>
      </c>
      <c r="R669" s="322">
        <v>69.356200000000001</v>
      </c>
    </row>
    <row r="670" spans="1:18" x14ac:dyDescent="0.35">
      <c r="A670" s="248"/>
      <c r="B670" s="249"/>
      <c r="C670" s="249"/>
      <c r="D670" s="249"/>
      <c r="E670" s="249">
        <f>ROUND(E549*1.0295,4)</f>
        <v>45.4514</v>
      </c>
      <c r="F670" s="249">
        <f t="shared" ref="F670" si="822">(G670-E670)/2+E670</f>
        <v>59.123099999999994</v>
      </c>
      <c r="G670" s="250">
        <f>ROUND(G549*1.0295,4)</f>
        <v>72.794799999999995</v>
      </c>
      <c r="N670" s="321">
        <v>216</v>
      </c>
      <c r="P670" s="233">
        <v>40.517400000000002</v>
      </c>
      <c r="Q670" s="233">
        <v>52.705100000000002</v>
      </c>
      <c r="R670" s="322">
        <v>64.892700000000005</v>
      </c>
    </row>
    <row r="671" spans="1:18" x14ac:dyDescent="0.35">
      <c r="A671" s="251" t="s">
        <v>7</v>
      </c>
      <c r="C671" s="233">
        <v>218</v>
      </c>
      <c r="E671" s="296">
        <f t="shared" si="821"/>
        <v>94539</v>
      </c>
      <c r="F671" s="296">
        <f t="shared" si="821"/>
        <v>122976</v>
      </c>
      <c r="G671" s="297">
        <f t="shared" si="821"/>
        <v>151413</v>
      </c>
      <c r="N671" s="321">
        <v>215</v>
      </c>
      <c r="P671" s="233">
        <v>37.5687</v>
      </c>
      <c r="Q671" s="233">
        <v>48.869500000000002</v>
      </c>
      <c r="R671" s="322">
        <v>60.170200000000001</v>
      </c>
    </row>
    <row r="672" spans="1:18" x14ac:dyDescent="0.35">
      <c r="A672" s="248"/>
      <c r="B672" s="249"/>
      <c r="C672" s="249"/>
      <c r="D672" s="249"/>
      <c r="E672" s="249">
        <f t="shared" ref="E672" si="823">ROUND(E551*1.0295,4)</f>
        <v>45.4514</v>
      </c>
      <c r="F672" s="249">
        <f t="shared" ref="F672" si="824">(G672-E672)/2+E672</f>
        <v>59.123099999999994</v>
      </c>
      <c r="G672" s="250">
        <f t="shared" ref="G672" si="825">ROUND(G551*1.0295,4)</f>
        <v>72.794799999999995</v>
      </c>
      <c r="N672" s="321" t="s">
        <v>214</v>
      </c>
      <c r="P672" s="233">
        <v>37.196800000000003</v>
      </c>
      <c r="Q672" s="233">
        <v>48.385599999999997</v>
      </c>
      <c r="R672" s="322">
        <v>59.574399999999997</v>
      </c>
    </row>
    <row r="673" spans="1:18" x14ac:dyDescent="0.35">
      <c r="A673" s="251" t="s">
        <v>8</v>
      </c>
      <c r="C673" s="233">
        <v>218</v>
      </c>
      <c r="E673" s="296">
        <f t="shared" si="821"/>
        <v>94539</v>
      </c>
      <c r="F673" s="296">
        <f t="shared" si="821"/>
        <v>122976</v>
      </c>
      <c r="G673" s="297">
        <f t="shared" si="821"/>
        <v>151413</v>
      </c>
      <c r="N673" s="321">
        <v>214</v>
      </c>
      <c r="P673" s="233">
        <v>35.445999999999998</v>
      </c>
      <c r="Q673" s="233">
        <v>46.1081</v>
      </c>
      <c r="R673" s="322">
        <v>56.770200000000003</v>
      </c>
    </row>
    <row r="674" spans="1:18" x14ac:dyDescent="0.35">
      <c r="A674" s="248"/>
      <c r="B674" s="249"/>
      <c r="C674" s="249"/>
      <c r="D674" s="249"/>
      <c r="E674" s="249">
        <f t="shared" ref="E674" si="826">ROUND(E553*1.0295,4)</f>
        <v>45.4514</v>
      </c>
      <c r="F674" s="249">
        <f t="shared" ref="F674" si="827">(G674-E674)/2+E674</f>
        <v>59.123099999999994</v>
      </c>
      <c r="G674" s="250">
        <f t="shared" ref="G674" si="828">ROUND(G553*1.0295,4)</f>
        <v>72.794799999999995</v>
      </c>
      <c r="N674" s="321">
        <v>213</v>
      </c>
      <c r="P674" s="233">
        <v>33.2361</v>
      </c>
      <c r="Q674" s="233">
        <v>43.233499999999999</v>
      </c>
      <c r="R674" s="322">
        <v>53.230899999999998</v>
      </c>
    </row>
    <row r="675" spans="1:18" x14ac:dyDescent="0.35">
      <c r="A675" s="251" t="s">
        <v>9</v>
      </c>
      <c r="C675" s="233">
        <v>217</v>
      </c>
      <c r="E675" s="296">
        <f t="shared" si="821"/>
        <v>90073</v>
      </c>
      <c r="F675" s="296">
        <f t="shared" si="821"/>
        <v>117167</v>
      </c>
      <c r="G675" s="297">
        <f t="shared" si="821"/>
        <v>144261</v>
      </c>
      <c r="N675" s="321">
        <v>212</v>
      </c>
      <c r="P675" s="233">
        <v>30.300599999999999</v>
      </c>
      <c r="Q675" s="233">
        <v>39.414949999999997</v>
      </c>
      <c r="R675" s="322">
        <v>48.529299999999999</v>
      </c>
    </row>
    <row r="676" spans="1:18" x14ac:dyDescent="0.35">
      <c r="A676" s="248"/>
      <c r="B676" s="249"/>
      <c r="C676" s="249"/>
      <c r="D676" s="249"/>
      <c r="E676" s="249">
        <f t="shared" ref="E676" si="829">ROUND(E555*1.0295,4)</f>
        <v>43.304299999999998</v>
      </c>
      <c r="F676" s="249">
        <f t="shared" ref="F676" si="830">(G676-E676)/2+E676</f>
        <v>56.330249999999999</v>
      </c>
      <c r="G676" s="250">
        <f t="shared" ref="G676" si="831">ROUND(G555*1.0295,4)</f>
        <v>69.356200000000001</v>
      </c>
      <c r="N676" s="321">
        <v>211</v>
      </c>
      <c r="P676" s="233">
        <v>27.850200000000001</v>
      </c>
      <c r="Q676" s="233">
        <v>36.227550000000001</v>
      </c>
      <c r="R676" s="322">
        <v>44.604900000000001</v>
      </c>
    </row>
    <row r="677" spans="1:18" x14ac:dyDescent="0.35">
      <c r="A677" s="251" t="s">
        <v>162</v>
      </c>
      <c r="C677" s="233">
        <v>217</v>
      </c>
      <c r="E677" s="296">
        <f t="shared" si="821"/>
        <v>90073</v>
      </c>
      <c r="F677" s="296">
        <f t="shared" si="821"/>
        <v>117167</v>
      </c>
      <c r="G677" s="297">
        <f t="shared" si="821"/>
        <v>144261</v>
      </c>
      <c r="N677" s="321">
        <v>119</v>
      </c>
      <c r="P677" s="233">
        <v>31.985299999999999</v>
      </c>
      <c r="Q677" s="233">
        <v>39.27805</v>
      </c>
      <c r="R677" s="322">
        <v>46.570799999999998</v>
      </c>
    </row>
    <row r="678" spans="1:18" x14ac:dyDescent="0.35">
      <c r="A678" s="248"/>
      <c r="B678" s="249"/>
      <c r="C678" s="249"/>
      <c r="D678" s="249"/>
      <c r="E678" s="249">
        <f t="shared" ref="E678" si="832">ROUND(E557*1.0295,4)</f>
        <v>43.304299999999998</v>
      </c>
      <c r="F678" s="249">
        <f t="shared" ref="F678" si="833">(G678-E678)/2+E678</f>
        <v>56.330249999999999</v>
      </c>
      <c r="G678" s="250">
        <f t="shared" ref="G678" si="834">ROUND(G557*1.0295,4)</f>
        <v>69.356200000000001</v>
      </c>
      <c r="N678" s="321">
        <v>118</v>
      </c>
      <c r="P678" s="233">
        <v>30.855799999999999</v>
      </c>
      <c r="Q678" s="233">
        <v>37.890999999999998</v>
      </c>
      <c r="R678" s="322">
        <v>44.926200000000001</v>
      </c>
    </row>
    <row r="679" spans="1:18" x14ac:dyDescent="0.35">
      <c r="A679" s="251" t="s">
        <v>10</v>
      </c>
      <c r="C679" s="233">
        <v>216</v>
      </c>
      <c r="E679" s="296">
        <f t="shared" si="821"/>
        <v>84276</v>
      </c>
      <c r="F679" s="296">
        <f t="shared" si="821"/>
        <v>109627</v>
      </c>
      <c r="G679" s="297">
        <f t="shared" si="821"/>
        <v>134977</v>
      </c>
      <c r="N679" s="321">
        <v>117</v>
      </c>
      <c r="P679" s="233">
        <v>28.312999999999999</v>
      </c>
      <c r="Q679" s="233">
        <v>34.768349999999998</v>
      </c>
      <c r="R679" s="322">
        <v>41.223700000000001</v>
      </c>
    </row>
    <row r="680" spans="1:18" x14ac:dyDescent="0.35">
      <c r="A680" s="248"/>
      <c r="B680" s="249"/>
      <c r="C680" s="249"/>
      <c r="D680" s="249"/>
      <c r="E680" s="249">
        <f t="shared" ref="E680" si="835">ROUND(E559*1.0295,4)</f>
        <v>40.517400000000002</v>
      </c>
      <c r="F680" s="249">
        <f t="shared" ref="F680" si="836">(G680-E680)/2+E680</f>
        <v>52.70505</v>
      </c>
      <c r="G680" s="250">
        <f t="shared" ref="G680" si="837">ROUND(G559*1.0295,4)</f>
        <v>64.892700000000005</v>
      </c>
      <c r="N680" s="321">
        <v>116</v>
      </c>
      <c r="P680" s="233">
        <v>25.769400000000001</v>
      </c>
      <c r="Q680" s="233">
        <v>31.644800000000004</v>
      </c>
      <c r="R680" s="322">
        <v>37.520200000000003</v>
      </c>
    </row>
    <row r="681" spans="1:18" x14ac:dyDescent="0.35">
      <c r="A681" s="251" t="s">
        <v>12</v>
      </c>
      <c r="C681" s="233">
        <v>216</v>
      </c>
      <c r="E681" s="296">
        <f t="shared" si="821"/>
        <v>84276</v>
      </c>
      <c r="F681" s="296">
        <f t="shared" si="821"/>
        <v>109627</v>
      </c>
      <c r="G681" s="297">
        <f t="shared" si="821"/>
        <v>134977</v>
      </c>
      <c r="N681" s="321">
        <v>115</v>
      </c>
      <c r="P681" s="233">
        <v>24.873999999999999</v>
      </c>
      <c r="Q681" s="233">
        <v>30.545200000000001</v>
      </c>
      <c r="R681" s="322">
        <v>36.2164</v>
      </c>
    </row>
    <row r="682" spans="1:18" x14ac:dyDescent="0.35">
      <c r="A682" s="248"/>
      <c r="B682" s="249"/>
      <c r="C682" s="249"/>
      <c r="D682" s="249"/>
      <c r="E682" s="249">
        <f t="shared" ref="E682" si="838">ROUND(E561*1.0295,4)</f>
        <v>40.517400000000002</v>
      </c>
      <c r="F682" s="249">
        <f t="shared" ref="F682" si="839">(G682-E682)/2+E682</f>
        <v>52.70505</v>
      </c>
      <c r="G682" s="250">
        <f t="shared" ref="G682" si="840">ROUND(G561*1.0295,4)</f>
        <v>64.892700000000005</v>
      </c>
      <c r="N682" s="321">
        <v>114</v>
      </c>
      <c r="P682" s="233">
        <v>23.978400000000001</v>
      </c>
      <c r="Q682" s="233">
        <v>29.445450000000001</v>
      </c>
      <c r="R682" s="322">
        <v>34.912500000000001</v>
      </c>
    </row>
    <row r="683" spans="1:18" x14ac:dyDescent="0.35">
      <c r="A683" s="251" t="s">
        <v>11</v>
      </c>
      <c r="C683" s="233">
        <v>216</v>
      </c>
      <c r="E683" s="296">
        <f t="shared" si="821"/>
        <v>84276</v>
      </c>
      <c r="F683" s="296">
        <f t="shared" si="821"/>
        <v>109627</v>
      </c>
      <c r="G683" s="297">
        <f t="shared" si="821"/>
        <v>134977</v>
      </c>
      <c r="N683" s="321">
        <v>112</v>
      </c>
      <c r="P683" s="233">
        <v>20.112300000000001</v>
      </c>
      <c r="Q683" s="233">
        <v>24.698</v>
      </c>
      <c r="R683" s="322">
        <v>29.2837</v>
      </c>
    </row>
    <row r="684" spans="1:18" x14ac:dyDescent="0.35">
      <c r="A684" s="248"/>
      <c r="B684" s="249"/>
      <c r="C684" s="249"/>
      <c r="D684" s="249"/>
      <c r="E684" s="249">
        <f t="shared" ref="E684" si="841">ROUND(E563*1.0295,4)</f>
        <v>40.517400000000002</v>
      </c>
      <c r="F684" s="249">
        <f t="shared" ref="F684" si="842">(G684-E684)/2+E684</f>
        <v>52.70505</v>
      </c>
      <c r="G684" s="250">
        <f t="shared" ref="G684" si="843">ROUND(G563*1.0295,4)</f>
        <v>64.892700000000005</v>
      </c>
      <c r="N684" s="321">
        <v>111</v>
      </c>
      <c r="P684" s="233">
        <v>17.107600000000001</v>
      </c>
      <c r="Q684" s="233">
        <v>21.00825</v>
      </c>
      <c r="R684" s="322">
        <v>24.908899999999999</v>
      </c>
    </row>
    <row r="685" spans="1:18" x14ac:dyDescent="0.35">
      <c r="A685" s="251" t="s">
        <v>154</v>
      </c>
      <c r="C685" s="233">
        <v>216</v>
      </c>
      <c r="E685" s="296">
        <f t="shared" ref="E685:G737" si="844">ROUND(E686*2080,0)</f>
        <v>84276</v>
      </c>
      <c r="F685" s="296">
        <f t="shared" si="844"/>
        <v>109627</v>
      </c>
      <c r="G685" s="297">
        <f t="shared" si="844"/>
        <v>134977</v>
      </c>
      <c r="N685" s="323">
        <v>110</v>
      </c>
      <c r="O685" s="230"/>
      <c r="P685" s="230">
        <v>14.770099999999999</v>
      </c>
      <c r="Q685" s="230">
        <v>18.13785</v>
      </c>
      <c r="R685" s="324">
        <v>21.505600000000001</v>
      </c>
    </row>
    <row r="686" spans="1:18" x14ac:dyDescent="0.35">
      <c r="A686" s="248"/>
      <c r="B686" s="249"/>
      <c r="C686" s="249"/>
      <c r="D686" s="249"/>
      <c r="E686" s="249">
        <f t="shared" ref="E686" si="845">ROUND(E565*1.0295,4)</f>
        <v>40.517400000000002</v>
      </c>
      <c r="F686" s="249">
        <f t="shared" ref="F686" si="846">(G686-E686)/2+E686</f>
        <v>52.70505</v>
      </c>
      <c r="G686" s="250">
        <f t="shared" ref="G686" si="847">ROUND(G565*1.0295,4)</f>
        <v>64.892700000000005</v>
      </c>
    </row>
    <row r="687" spans="1:18" x14ac:dyDescent="0.35">
      <c r="A687" s="251" t="s">
        <v>13</v>
      </c>
      <c r="C687" s="233">
        <v>215</v>
      </c>
      <c r="E687" s="296">
        <f t="shared" si="844"/>
        <v>78143</v>
      </c>
      <c r="F687" s="296">
        <f t="shared" si="844"/>
        <v>101648</v>
      </c>
      <c r="G687" s="297">
        <f t="shared" si="844"/>
        <v>125154</v>
      </c>
    </row>
    <row r="688" spans="1:18" x14ac:dyDescent="0.35">
      <c r="A688" s="248"/>
      <c r="B688" s="249"/>
      <c r="C688" s="249"/>
      <c r="D688" s="249"/>
      <c r="E688" s="249">
        <f t="shared" ref="E688" si="848">ROUND(E567*1.0295,4)</f>
        <v>37.5687</v>
      </c>
      <c r="F688" s="249">
        <f t="shared" ref="F688" si="849">(G688-E688)/2+E688</f>
        <v>48.869450000000001</v>
      </c>
      <c r="G688" s="250">
        <f t="shared" ref="G688" si="850">ROUND(G567*1.0295,4)</f>
        <v>60.170200000000001</v>
      </c>
    </row>
    <row r="689" spans="1:7" hidden="1" x14ac:dyDescent="0.35">
      <c r="A689" s="251" t="s">
        <v>163</v>
      </c>
      <c r="C689" s="233">
        <v>215</v>
      </c>
      <c r="E689" s="296">
        <f t="shared" si="844"/>
        <v>78143</v>
      </c>
      <c r="F689" s="296">
        <f t="shared" si="844"/>
        <v>101648</v>
      </c>
      <c r="G689" s="297">
        <f t="shared" si="844"/>
        <v>125154</v>
      </c>
    </row>
    <row r="690" spans="1:7" hidden="1" x14ac:dyDescent="0.35">
      <c r="A690" s="248"/>
      <c r="B690" s="249"/>
      <c r="C690" s="249"/>
      <c r="D690" s="249"/>
      <c r="E690" s="249">
        <f t="shared" ref="E690" si="851">ROUND(E569*1.0295,4)</f>
        <v>37.5687</v>
      </c>
      <c r="F690" s="249">
        <f t="shared" ref="F690" si="852">(G690-E690)/2+E690</f>
        <v>48.869450000000001</v>
      </c>
      <c r="G690" s="250">
        <f t="shared" ref="G690" si="853">ROUND(G569*1.0295,4)</f>
        <v>60.170200000000001</v>
      </c>
    </row>
    <row r="691" spans="1:7" x14ac:dyDescent="0.35">
      <c r="A691" s="251" t="s">
        <v>38</v>
      </c>
      <c r="C691" s="281" t="s">
        <v>214</v>
      </c>
      <c r="E691" s="296">
        <f t="shared" si="844"/>
        <v>77369</v>
      </c>
      <c r="F691" s="296">
        <f t="shared" si="844"/>
        <v>100642</v>
      </c>
      <c r="G691" s="297">
        <f t="shared" si="844"/>
        <v>123915</v>
      </c>
    </row>
    <row r="692" spans="1:7" x14ac:dyDescent="0.35">
      <c r="A692" s="248"/>
      <c r="B692" s="249"/>
      <c r="C692" s="249"/>
      <c r="D692" s="249"/>
      <c r="E692" s="249">
        <f t="shared" ref="E692" si="854">ROUND(E571*1.0295,4)</f>
        <v>37.196800000000003</v>
      </c>
      <c r="F692" s="249">
        <f t="shared" ref="F692" si="855">(G692-E692)/2+E692</f>
        <v>48.385599999999997</v>
      </c>
      <c r="G692" s="250">
        <f t="shared" ref="G692" si="856">ROUND(G571*1.0295,4)</f>
        <v>59.574399999999997</v>
      </c>
    </row>
    <row r="693" spans="1:7" x14ac:dyDescent="0.35">
      <c r="A693" s="252" t="s">
        <v>229</v>
      </c>
      <c r="B693" s="253"/>
      <c r="C693" s="254">
        <v>214</v>
      </c>
      <c r="D693" s="253"/>
      <c r="E693" s="296">
        <f t="shared" si="844"/>
        <v>73728</v>
      </c>
      <c r="F693" s="296">
        <f t="shared" si="844"/>
        <v>95905</v>
      </c>
      <c r="G693" s="297">
        <f t="shared" si="844"/>
        <v>118082</v>
      </c>
    </row>
    <row r="694" spans="1:7" x14ac:dyDescent="0.35">
      <c r="A694" s="248"/>
      <c r="B694" s="249"/>
      <c r="C694" s="249"/>
      <c r="D694" s="249"/>
      <c r="E694" s="249">
        <f t="shared" ref="E694" si="857">ROUND(E573*1.0295,4)</f>
        <v>35.445999999999998</v>
      </c>
      <c r="F694" s="249">
        <f t="shared" ref="F694" si="858">(G694-E694)/2+E694</f>
        <v>46.1081</v>
      </c>
      <c r="G694" s="250">
        <f t="shared" ref="G694" si="859">ROUND(G573*1.0295,4)</f>
        <v>56.770200000000003</v>
      </c>
    </row>
    <row r="695" spans="1:7" x14ac:dyDescent="0.35">
      <c r="A695" s="251" t="s">
        <v>14</v>
      </c>
      <c r="C695" s="233">
        <v>214</v>
      </c>
      <c r="E695" s="296">
        <f t="shared" si="844"/>
        <v>73728</v>
      </c>
      <c r="F695" s="296">
        <f t="shared" si="844"/>
        <v>95905</v>
      </c>
      <c r="G695" s="297">
        <f t="shared" si="844"/>
        <v>118082</v>
      </c>
    </row>
    <row r="696" spans="1:7" x14ac:dyDescent="0.35">
      <c r="A696" s="248"/>
      <c r="B696" s="249"/>
      <c r="C696" s="249"/>
      <c r="D696" s="249"/>
      <c r="E696" s="249">
        <f t="shared" ref="E696" si="860">ROUND(E575*1.0295,4)</f>
        <v>35.445999999999998</v>
      </c>
      <c r="F696" s="249">
        <f t="shared" ref="F696" si="861">(G696-E696)/2+E696</f>
        <v>46.1081</v>
      </c>
      <c r="G696" s="250">
        <f t="shared" ref="G696" si="862">ROUND(G575*1.0295,4)</f>
        <v>56.770200000000003</v>
      </c>
    </row>
    <row r="697" spans="1:7" x14ac:dyDescent="0.35">
      <c r="A697" s="251" t="s">
        <v>15</v>
      </c>
      <c r="C697" s="233">
        <v>214</v>
      </c>
      <c r="E697" s="296">
        <f t="shared" si="844"/>
        <v>73728</v>
      </c>
      <c r="F697" s="296">
        <f t="shared" si="844"/>
        <v>95905</v>
      </c>
      <c r="G697" s="297">
        <f t="shared" si="844"/>
        <v>118082</v>
      </c>
    </row>
    <row r="698" spans="1:7" x14ac:dyDescent="0.35">
      <c r="A698" s="248"/>
      <c r="B698" s="249"/>
      <c r="C698" s="249"/>
      <c r="D698" s="249"/>
      <c r="E698" s="249">
        <f t="shared" ref="E698" si="863">ROUND(E577*1.0295,4)</f>
        <v>35.445999999999998</v>
      </c>
      <c r="F698" s="249">
        <f t="shared" ref="F698" si="864">(G698-E698)/2+E698</f>
        <v>46.1081</v>
      </c>
      <c r="G698" s="250">
        <f t="shared" ref="G698" si="865">ROUND(G577*1.0295,4)</f>
        <v>56.770200000000003</v>
      </c>
    </row>
    <row r="699" spans="1:7" x14ac:dyDescent="0.35">
      <c r="A699" s="252" t="s">
        <v>171</v>
      </c>
      <c r="B699" s="253"/>
      <c r="C699" s="254">
        <v>214</v>
      </c>
      <c r="D699" s="253"/>
      <c r="E699" s="296">
        <f t="shared" si="844"/>
        <v>73728</v>
      </c>
      <c r="F699" s="296">
        <f t="shared" si="844"/>
        <v>95905</v>
      </c>
      <c r="G699" s="297">
        <f t="shared" si="844"/>
        <v>118082</v>
      </c>
    </row>
    <row r="700" spans="1:7" x14ac:dyDescent="0.35">
      <c r="A700" s="248"/>
      <c r="B700" s="249"/>
      <c r="C700" s="249"/>
      <c r="D700" s="249"/>
      <c r="E700" s="249">
        <f t="shared" ref="E700" si="866">ROUND(E579*1.0295,4)</f>
        <v>35.445999999999998</v>
      </c>
      <c r="F700" s="249">
        <f t="shared" ref="F700" si="867">(G700-E700)/2+E700</f>
        <v>46.1081</v>
      </c>
      <c r="G700" s="250">
        <f t="shared" ref="G700" si="868">ROUND(G579*1.0295,4)</f>
        <v>56.770200000000003</v>
      </c>
    </row>
    <row r="701" spans="1:7" hidden="1" x14ac:dyDescent="0.35">
      <c r="A701" s="308" t="s">
        <v>238</v>
      </c>
      <c r="C701" s="233">
        <v>214</v>
      </c>
      <c r="E701" s="296">
        <f t="shared" si="844"/>
        <v>73728</v>
      </c>
      <c r="F701" s="296">
        <f t="shared" si="844"/>
        <v>95905</v>
      </c>
      <c r="G701" s="297">
        <f t="shared" si="844"/>
        <v>118082</v>
      </c>
    </row>
    <row r="702" spans="1:7" hidden="1" x14ac:dyDescent="0.35">
      <c r="A702" s="248"/>
      <c r="B702" s="249"/>
      <c r="C702" s="249"/>
      <c r="D702" s="249"/>
      <c r="E702" s="249">
        <f t="shared" ref="E702" si="869">ROUND(E581*1.0295,4)</f>
        <v>35.445999999999998</v>
      </c>
      <c r="F702" s="249">
        <f t="shared" ref="F702" si="870">(G702-E702)/2+E702</f>
        <v>46.1081</v>
      </c>
      <c r="G702" s="250">
        <f t="shared" ref="G702" si="871">ROUND(G581*1.0295,4)</f>
        <v>56.770200000000003</v>
      </c>
    </row>
    <row r="703" spans="1:7" x14ac:dyDescent="0.35">
      <c r="A703" s="252" t="s">
        <v>164</v>
      </c>
      <c r="B703" s="253"/>
      <c r="C703" s="233">
        <v>214</v>
      </c>
      <c r="D703" s="253"/>
      <c r="E703" s="296">
        <f t="shared" si="844"/>
        <v>73728</v>
      </c>
      <c r="F703" s="296">
        <f t="shared" si="844"/>
        <v>95905</v>
      </c>
      <c r="G703" s="297">
        <f t="shared" si="844"/>
        <v>118082</v>
      </c>
    </row>
    <row r="704" spans="1:7" x14ac:dyDescent="0.35">
      <c r="A704" s="248"/>
      <c r="B704" s="249"/>
      <c r="C704" s="249"/>
      <c r="D704" s="249"/>
      <c r="E704" s="249">
        <f t="shared" ref="E704" si="872">ROUND(E583*1.0295,4)</f>
        <v>35.445999999999998</v>
      </c>
      <c r="F704" s="249">
        <f t="shared" ref="F704" si="873">(G704-E704)/2+E704</f>
        <v>46.1081</v>
      </c>
      <c r="G704" s="250">
        <f t="shared" ref="G704" si="874">ROUND(G583*1.0295,4)</f>
        <v>56.770200000000003</v>
      </c>
    </row>
    <row r="705" spans="1:7" x14ac:dyDescent="0.35">
      <c r="A705" s="252" t="s">
        <v>241</v>
      </c>
      <c r="B705" s="253"/>
      <c r="C705" s="314">
        <v>214</v>
      </c>
      <c r="D705" s="253"/>
      <c r="E705" s="296">
        <f t="shared" si="844"/>
        <v>73728</v>
      </c>
      <c r="F705" s="296">
        <f t="shared" si="844"/>
        <v>95905</v>
      </c>
      <c r="G705" s="297">
        <f t="shared" si="844"/>
        <v>118082</v>
      </c>
    </row>
    <row r="706" spans="1:7" x14ac:dyDescent="0.35">
      <c r="A706" s="248"/>
      <c r="B706" s="249"/>
      <c r="C706" s="311"/>
      <c r="D706" s="249"/>
      <c r="E706" s="249">
        <f t="shared" ref="E706" si="875">ROUND(E585*1.0295,4)</f>
        <v>35.445999999999998</v>
      </c>
      <c r="F706" s="249">
        <f t="shared" ref="F706" si="876">(G706-E706)/2+E706</f>
        <v>46.1081</v>
      </c>
      <c r="G706" s="250">
        <f t="shared" ref="G706" si="877">ROUND(G585*1.0295,4)</f>
        <v>56.770200000000003</v>
      </c>
    </row>
    <row r="707" spans="1:7" x14ac:dyDescent="0.35">
      <c r="A707" s="252" t="s">
        <v>233</v>
      </c>
      <c r="B707" s="253"/>
      <c r="C707" s="315">
        <v>214</v>
      </c>
      <c r="D707" s="253"/>
      <c r="E707" s="296">
        <f t="shared" si="844"/>
        <v>73728</v>
      </c>
      <c r="F707" s="296">
        <f t="shared" si="844"/>
        <v>95905</v>
      </c>
      <c r="G707" s="297">
        <f t="shared" si="844"/>
        <v>118082</v>
      </c>
    </row>
    <row r="708" spans="1:7" x14ac:dyDescent="0.35">
      <c r="A708" s="248"/>
      <c r="B708" s="249"/>
      <c r="C708" s="311"/>
      <c r="D708" s="249"/>
      <c r="E708" s="249">
        <f t="shared" ref="E708" si="878">ROUND(E585*1.0295,4)</f>
        <v>35.445999999999998</v>
      </c>
      <c r="F708" s="249">
        <f t="shared" ref="F708" si="879">(G708-E708)/2+E708</f>
        <v>46.1081</v>
      </c>
      <c r="G708" s="250">
        <f t="shared" ref="G708" si="880">ROUND(G585*1.0295,4)</f>
        <v>56.770200000000003</v>
      </c>
    </row>
    <row r="709" spans="1:7" x14ac:dyDescent="0.35">
      <c r="A709" s="251" t="s">
        <v>17</v>
      </c>
      <c r="C709" s="314">
        <v>213</v>
      </c>
      <c r="E709" s="296">
        <f t="shared" si="844"/>
        <v>69131</v>
      </c>
      <c r="F709" s="296">
        <f t="shared" si="844"/>
        <v>89926</v>
      </c>
      <c r="G709" s="297">
        <f t="shared" si="844"/>
        <v>110720</v>
      </c>
    </row>
    <row r="710" spans="1:7" x14ac:dyDescent="0.35">
      <c r="A710" s="248"/>
      <c r="B710" s="249"/>
      <c r="C710" s="311"/>
      <c r="D710" s="249"/>
      <c r="E710" s="249">
        <f t="shared" ref="E710" si="881">ROUND(E587*1.0295,4)</f>
        <v>33.2361</v>
      </c>
      <c r="F710" s="249">
        <f t="shared" ref="F710" si="882">(G710-E710)/2+E710</f>
        <v>43.233499999999999</v>
      </c>
      <c r="G710" s="250">
        <f t="shared" ref="G710" si="883">ROUND(G587*1.0295,4)</f>
        <v>53.230899999999998</v>
      </c>
    </row>
    <row r="711" spans="1:7" hidden="1" x14ac:dyDescent="0.35">
      <c r="A711" s="251" t="s">
        <v>196</v>
      </c>
      <c r="C711" s="314">
        <v>213</v>
      </c>
      <c r="E711" s="296">
        <f t="shared" si="844"/>
        <v>69131</v>
      </c>
      <c r="F711" s="296">
        <f t="shared" si="844"/>
        <v>89926</v>
      </c>
      <c r="G711" s="297">
        <f t="shared" si="844"/>
        <v>110720</v>
      </c>
    </row>
    <row r="712" spans="1:7" hidden="1" x14ac:dyDescent="0.35">
      <c r="A712" s="248"/>
      <c r="B712" s="249"/>
      <c r="C712" s="311"/>
      <c r="D712" s="249"/>
      <c r="E712" s="249">
        <f t="shared" ref="E712" si="884">ROUND(E589*1.0295,4)</f>
        <v>33.2361</v>
      </c>
      <c r="F712" s="249">
        <f t="shared" ref="F712" si="885">(G712-E712)/2+E712</f>
        <v>43.233499999999999</v>
      </c>
      <c r="G712" s="250">
        <f t="shared" ref="G712" si="886">ROUND(G589*1.0295,4)</f>
        <v>53.230899999999998</v>
      </c>
    </row>
    <row r="713" spans="1:7" hidden="1" x14ac:dyDescent="0.35">
      <c r="A713" s="252" t="s">
        <v>192</v>
      </c>
      <c r="B713" s="253"/>
      <c r="C713" s="315">
        <v>213</v>
      </c>
      <c r="D713" s="253"/>
      <c r="E713" s="296">
        <f t="shared" si="844"/>
        <v>69131</v>
      </c>
      <c r="F713" s="296">
        <f t="shared" si="844"/>
        <v>89926</v>
      </c>
      <c r="G713" s="297">
        <f t="shared" si="844"/>
        <v>110720</v>
      </c>
    </row>
    <row r="714" spans="1:7" hidden="1" x14ac:dyDescent="0.35">
      <c r="A714" s="248"/>
      <c r="B714" s="249"/>
      <c r="C714" s="311"/>
      <c r="D714" s="249"/>
      <c r="E714" s="249">
        <f t="shared" ref="E714" si="887">ROUND(E591*1.0295,4)</f>
        <v>33.2361</v>
      </c>
      <c r="F714" s="249">
        <f t="shared" ref="F714" si="888">(G714-E714)/2+E714</f>
        <v>43.233499999999999</v>
      </c>
      <c r="G714" s="250">
        <f t="shared" ref="G714" si="889">ROUND(G591*1.0295,4)</f>
        <v>53.230899999999998</v>
      </c>
    </row>
    <row r="715" spans="1:7" hidden="1" x14ac:dyDescent="0.35">
      <c r="A715" s="252" t="s">
        <v>233</v>
      </c>
      <c r="B715" s="253"/>
      <c r="C715" s="315">
        <v>213</v>
      </c>
      <c r="D715" s="253"/>
      <c r="E715" s="296">
        <f t="shared" si="844"/>
        <v>69131</v>
      </c>
      <c r="F715" s="296">
        <f t="shared" si="844"/>
        <v>89926</v>
      </c>
      <c r="G715" s="297">
        <f t="shared" si="844"/>
        <v>110720</v>
      </c>
    </row>
    <row r="716" spans="1:7" hidden="1" x14ac:dyDescent="0.35">
      <c r="A716" s="248"/>
      <c r="B716" s="249"/>
      <c r="C716" s="311"/>
      <c r="D716" s="249"/>
      <c r="E716" s="249">
        <f t="shared" ref="E716" si="890">ROUND(E593*1.0295,4)</f>
        <v>33.2361</v>
      </c>
      <c r="F716" s="249">
        <f t="shared" ref="F716" si="891">(G716-E716)/2+E716</f>
        <v>43.233499999999999</v>
      </c>
      <c r="G716" s="250">
        <f t="shared" ref="G716" si="892">ROUND(G593*1.0295,4)</f>
        <v>53.230899999999998</v>
      </c>
    </row>
    <row r="717" spans="1:7" x14ac:dyDescent="0.35">
      <c r="A717" s="251" t="s">
        <v>181</v>
      </c>
      <c r="C717" s="314">
        <v>213</v>
      </c>
      <c r="E717" s="296">
        <f t="shared" si="844"/>
        <v>69131</v>
      </c>
      <c r="F717" s="296">
        <f t="shared" si="844"/>
        <v>89926</v>
      </c>
      <c r="G717" s="297">
        <f t="shared" si="844"/>
        <v>110720</v>
      </c>
    </row>
    <row r="718" spans="1:7" x14ac:dyDescent="0.35">
      <c r="A718" s="248"/>
      <c r="B718" s="249"/>
      <c r="C718" s="311"/>
      <c r="D718" s="249"/>
      <c r="E718" s="249">
        <f t="shared" ref="E718" si="893">ROUND(E595*1.0295,4)</f>
        <v>33.2361</v>
      </c>
      <c r="F718" s="249">
        <f t="shared" ref="F718" si="894">(G718-E718)/2+E718</f>
        <v>43.233499999999999</v>
      </c>
      <c r="G718" s="250">
        <f t="shared" ref="G718" si="895">ROUND(G595*1.0295,4)</f>
        <v>53.230899999999998</v>
      </c>
    </row>
    <row r="719" spans="1:7" x14ac:dyDescent="0.35">
      <c r="A719" s="251" t="s">
        <v>18</v>
      </c>
      <c r="C719" s="314">
        <v>212</v>
      </c>
      <c r="E719" s="296">
        <f t="shared" si="844"/>
        <v>63025</v>
      </c>
      <c r="F719" s="296">
        <f t="shared" si="844"/>
        <v>81983</v>
      </c>
      <c r="G719" s="297">
        <f t="shared" si="844"/>
        <v>100941</v>
      </c>
    </row>
    <row r="720" spans="1:7" x14ac:dyDescent="0.35">
      <c r="A720" s="248"/>
      <c r="B720" s="249"/>
      <c r="C720" s="311"/>
      <c r="D720" s="249"/>
      <c r="E720" s="249">
        <f t="shared" ref="E720" si="896">ROUND(E597*1.0295,4)</f>
        <v>30.300599999999999</v>
      </c>
      <c r="F720" s="249">
        <f t="shared" ref="F720" si="897">(G720-E720)/2+E720</f>
        <v>39.414949999999997</v>
      </c>
      <c r="G720" s="250">
        <f t="shared" ref="G720" si="898">ROUND(G597*1.0295,4)</f>
        <v>48.529299999999999</v>
      </c>
    </row>
    <row r="721" spans="1:7" x14ac:dyDescent="0.35">
      <c r="A721" s="244" t="s">
        <v>193</v>
      </c>
      <c r="B721" s="245"/>
      <c r="C721" s="316">
        <v>212</v>
      </c>
      <c r="D721" s="245"/>
      <c r="E721" s="296">
        <f t="shared" si="844"/>
        <v>63025</v>
      </c>
      <c r="F721" s="296">
        <f t="shared" si="844"/>
        <v>81983</v>
      </c>
      <c r="G721" s="297">
        <f t="shared" si="844"/>
        <v>100941</v>
      </c>
    </row>
    <row r="722" spans="1:7" x14ac:dyDescent="0.35">
      <c r="A722" s="248"/>
      <c r="B722" s="249"/>
      <c r="C722" s="311"/>
      <c r="D722" s="249"/>
      <c r="E722" s="249">
        <f t="shared" ref="E722" si="899">ROUND(E599*1.0295,4)</f>
        <v>30.300599999999999</v>
      </c>
      <c r="F722" s="249">
        <f t="shared" ref="F722" si="900">(G722-E722)/2+E722</f>
        <v>39.414949999999997</v>
      </c>
      <c r="G722" s="250">
        <f t="shared" ref="G722" si="901">ROUND(G599*1.0295,4)</f>
        <v>48.529299999999999</v>
      </c>
    </row>
    <row r="723" spans="1:7" x14ac:dyDescent="0.35">
      <c r="A723" s="251" t="s">
        <v>20</v>
      </c>
      <c r="C723" s="314">
        <v>212</v>
      </c>
      <c r="E723" s="296">
        <f t="shared" si="844"/>
        <v>63025</v>
      </c>
      <c r="F723" s="296">
        <f t="shared" si="844"/>
        <v>81983</v>
      </c>
      <c r="G723" s="297">
        <f t="shared" si="844"/>
        <v>100941</v>
      </c>
    </row>
    <row r="724" spans="1:7" x14ac:dyDescent="0.35">
      <c r="A724" s="248"/>
      <c r="B724" s="249"/>
      <c r="C724" s="311"/>
      <c r="D724" s="249"/>
      <c r="E724" s="249">
        <f t="shared" ref="E724" si="902">ROUND(E601*1.0295,4)</f>
        <v>30.300599999999999</v>
      </c>
      <c r="F724" s="249">
        <f t="shared" ref="F724" si="903">(G724-E724)/2+E724</f>
        <v>39.414949999999997</v>
      </c>
      <c r="G724" s="250">
        <f t="shared" ref="G724" si="904">ROUND(G601*1.0295,4)</f>
        <v>48.529299999999999</v>
      </c>
    </row>
    <row r="725" spans="1:7" hidden="1" x14ac:dyDescent="0.35">
      <c r="A725" s="252" t="s">
        <v>228</v>
      </c>
      <c r="B725" s="253"/>
      <c r="C725" s="315">
        <v>212</v>
      </c>
      <c r="D725" s="253"/>
      <c r="E725" s="296">
        <f t="shared" si="844"/>
        <v>63025</v>
      </c>
      <c r="F725" s="296">
        <f t="shared" si="844"/>
        <v>81983</v>
      </c>
      <c r="G725" s="297">
        <f t="shared" si="844"/>
        <v>100941</v>
      </c>
    </row>
    <row r="726" spans="1:7" hidden="1" x14ac:dyDescent="0.35">
      <c r="A726" s="248"/>
      <c r="B726" s="249"/>
      <c r="C726" s="311"/>
      <c r="D726" s="249"/>
      <c r="E726" s="249">
        <f t="shared" ref="E726" si="905">ROUND(E603*1.0295,4)</f>
        <v>30.300599999999999</v>
      </c>
      <c r="F726" s="249">
        <f t="shared" ref="F726" si="906">(G726-E726)/2+E726</f>
        <v>39.414949999999997</v>
      </c>
      <c r="G726" s="250">
        <f t="shared" ref="G726" si="907">ROUND(G603*1.0295,4)</f>
        <v>48.529299999999999</v>
      </c>
    </row>
    <row r="727" spans="1:7" x14ac:dyDescent="0.35">
      <c r="A727" s="252" t="s">
        <v>194</v>
      </c>
      <c r="B727" s="253"/>
      <c r="C727" s="315">
        <v>212</v>
      </c>
      <c r="D727" s="253"/>
      <c r="E727" s="296">
        <f t="shared" si="844"/>
        <v>63025</v>
      </c>
      <c r="F727" s="296">
        <f t="shared" si="844"/>
        <v>81983</v>
      </c>
      <c r="G727" s="297">
        <f t="shared" si="844"/>
        <v>100941</v>
      </c>
    </row>
    <row r="728" spans="1:7" x14ac:dyDescent="0.35">
      <c r="A728" s="248"/>
      <c r="B728" s="249"/>
      <c r="C728" s="311"/>
      <c r="D728" s="249"/>
      <c r="E728" s="249">
        <f t="shared" ref="E728" si="908">ROUND(E605*1.0295,4)</f>
        <v>30.300599999999999</v>
      </c>
      <c r="F728" s="249">
        <f t="shared" ref="F728" si="909">(G728-E728)/2+E728</f>
        <v>39.414949999999997</v>
      </c>
      <c r="G728" s="250">
        <f t="shared" ref="G728" si="910">ROUND(G605*1.0295,4)</f>
        <v>48.529299999999999</v>
      </c>
    </row>
    <row r="729" spans="1:7" x14ac:dyDescent="0.35">
      <c r="A729" s="293" t="s">
        <v>230</v>
      </c>
      <c r="B729" s="245"/>
      <c r="C729" s="316">
        <v>212</v>
      </c>
      <c r="D729" s="245"/>
      <c r="E729" s="296">
        <f t="shared" si="844"/>
        <v>63025</v>
      </c>
      <c r="F729" s="296">
        <f t="shared" si="844"/>
        <v>81983</v>
      </c>
      <c r="G729" s="297">
        <f t="shared" si="844"/>
        <v>100941</v>
      </c>
    </row>
    <row r="730" spans="1:7" x14ac:dyDescent="0.35">
      <c r="A730" s="248"/>
      <c r="B730" s="249"/>
      <c r="C730" s="311"/>
      <c r="D730" s="249"/>
      <c r="E730" s="249">
        <f t="shared" ref="E730" si="911">ROUND(E607*1.0295,4)</f>
        <v>30.300599999999999</v>
      </c>
      <c r="F730" s="249">
        <f t="shared" ref="F730" si="912">(G730-E730)/2+E730</f>
        <v>39.414949999999997</v>
      </c>
      <c r="G730" s="250">
        <f t="shared" ref="G730" si="913">ROUND(G607*1.0295,4)</f>
        <v>48.529299999999999</v>
      </c>
    </row>
    <row r="731" spans="1:7" x14ac:dyDescent="0.35">
      <c r="A731" s="252" t="s">
        <v>242</v>
      </c>
      <c r="B731" s="253"/>
      <c r="C731" s="314">
        <v>212</v>
      </c>
      <c r="D731" s="253"/>
      <c r="E731" s="296">
        <f t="shared" si="844"/>
        <v>63025</v>
      </c>
      <c r="F731" s="296">
        <f t="shared" si="844"/>
        <v>81983</v>
      </c>
      <c r="G731" s="297">
        <f t="shared" si="844"/>
        <v>100941</v>
      </c>
    </row>
    <row r="732" spans="1:7" x14ac:dyDescent="0.35">
      <c r="A732" s="248"/>
      <c r="B732" s="249"/>
      <c r="C732" s="311"/>
      <c r="D732" s="249"/>
      <c r="E732" s="249">
        <f t="shared" ref="E732" si="914">ROUND(E609*1.0295,4)</f>
        <v>30.300599999999999</v>
      </c>
      <c r="F732" s="249">
        <f t="shared" ref="F732" si="915">(G732-E732)/2+E732</f>
        <v>39.414949999999997</v>
      </c>
      <c r="G732" s="250">
        <f t="shared" ref="G732" si="916">ROUND(G609*1.0295,4)</f>
        <v>48.529299999999999</v>
      </c>
    </row>
    <row r="733" spans="1:7" x14ac:dyDescent="0.35">
      <c r="A733" s="251" t="s">
        <v>51</v>
      </c>
      <c r="B733" s="253"/>
      <c r="C733" s="314">
        <v>211</v>
      </c>
      <c r="E733" s="296">
        <f t="shared" si="844"/>
        <v>57928</v>
      </c>
      <c r="F733" s="296">
        <f t="shared" si="844"/>
        <v>75353</v>
      </c>
      <c r="G733" s="297">
        <f t="shared" si="844"/>
        <v>92778</v>
      </c>
    </row>
    <row r="734" spans="1:7" x14ac:dyDescent="0.35">
      <c r="A734" s="248"/>
      <c r="B734" s="249"/>
      <c r="C734" s="249"/>
      <c r="D734" s="249"/>
      <c r="E734" s="249">
        <f t="shared" ref="E734" si="917">ROUND(E611*1.0295,4)</f>
        <v>27.850200000000001</v>
      </c>
      <c r="F734" s="249">
        <f t="shared" ref="F734" si="918">(G734-E734)/2+E734</f>
        <v>36.227550000000001</v>
      </c>
      <c r="G734" s="250">
        <f t="shared" ref="G734" si="919">ROUND(G611*1.0295,4)</f>
        <v>44.604900000000001</v>
      </c>
    </row>
    <row r="735" spans="1:7" x14ac:dyDescent="0.35">
      <c r="A735" s="251" t="s">
        <v>37</v>
      </c>
      <c r="C735" s="233">
        <v>211</v>
      </c>
      <c r="E735" s="296">
        <f t="shared" si="844"/>
        <v>57928</v>
      </c>
      <c r="F735" s="296">
        <f t="shared" si="844"/>
        <v>75353</v>
      </c>
      <c r="G735" s="297">
        <f t="shared" si="844"/>
        <v>92778</v>
      </c>
    </row>
    <row r="736" spans="1:7" x14ac:dyDescent="0.35">
      <c r="A736" s="248"/>
      <c r="B736" s="249"/>
      <c r="C736" s="249"/>
      <c r="D736" s="249"/>
      <c r="E736" s="249">
        <f t="shared" ref="E736" si="920">ROUND(E613*1.0295,4)</f>
        <v>27.850200000000001</v>
      </c>
      <c r="F736" s="249">
        <f t="shared" ref="F736" si="921">(G736-E736)/2+E736</f>
        <v>36.227550000000001</v>
      </c>
      <c r="G736" s="250">
        <f t="shared" ref="G736" si="922">ROUND(G613*1.0295,4)</f>
        <v>44.604900000000001</v>
      </c>
    </row>
    <row r="737" spans="1:7" x14ac:dyDescent="0.35">
      <c r="A737" s="255" t="s">
        <v>21</v>
      </c>
      <c r="B737" s="256"/>
      <c r="C737" s="257">
        <v>211</v>
      </c>
      <c r="D737" s="256"/>
      <c r="E737" s="296">
        <f t="shared" si="844"/>
        <v>57928</v>
      </c>
      <c r="F737" s="296">
        <f t="shared" si="844"/>
        <v>75353</v>
      </c>
      <c r="G737" s="297">
        <f t="shared" si="844"/>
        <v>92778</v>
      </c>
    </row>
    <row r="738" spans="1:7" x14ac:dyDescent="0.35">
      <c r="A738" s="259"/>
      <c r="B738" s="260"/>
      <c r="C738" s="284"/>
      <c r="D738" s="260"/>
      <c r="E738" s="260">
        <f t="shared" ref="E738" si="923">ROUND(E615*1.0295,4)</f>
        <v>27.850200000000001</v>
      </c>
      <c r="F738" s="260">
        <f t="shared" ref="F738" si="924">(G738-E738)/2+E738</f>
        <v>36.227550000000001</v>
      </c>
      <c r="G738" s="261">
        <f t="shared" ref="G738" si="925">ROUND(G615*1.0295,4)</f>
        <v>44.604900000000001</v>
      </c>
    </row>
    <row r="739" spans="1:7" x14ac:dyDescent="0.35">
      <c r="A739" s="262"/>
      <c r="B739" s="253"/>
      <c r="C739" s="253"/>
      <c r="D739" s="253"/>
      <c r="E739" s="253"/>
      <c r="F739" s="253"/>
      <c r="G739" s="253"/>
    </row>
    <row r="740" spans="1:7" x14ac:dyDescent="0.35">
      <c r="A740" s="229" t="s">
        <v>61</v>
      </c>
      <c r="B740" s="230"/>
      <c r="C740" s="230"/>
      <c r="D740" s="230"/>
      <c r="E740" s="231"/>
      <c r="F740" s="231"/>
      <c r="G740" s="232" t="str">
        <f>G661</f>
        <v>FY 2018/2019, 2.95%</v>
      </c>
    </row>
    <row r="741" spans="1:7" x14ac:dyDescent="0.35">
      <c r="A741" s="234"/>
      <c r="B741" s="235"/>
      <c r="C741" s="236" t="s">
        <v>0</v>
      </c>
      <c r="D741" s="235"/>
      <c r="E741" s="237"/>
      <c r="F741" s="237"/>
      <c r="G741" s="237"/>
    </row>
    <row r="742" spans="1:7" x14ac:dyDescent="0.35">
      <c r="A742" s="238" t="s">
        <v>1</v>
      </c>
      <c r="B742" s="239"/>
      <c r="C742" s="239" t="s">
        <v>2</v>
      </c>
      <c r="D742" s="239"/>
      <c r="E742" s="240" t="s">
        <v>3</v>
      </c>
      <c r="F742" s="240" t="s">
        <v>4</v>
      </c>
      <c r="G742" s="240" t="s">
        <v>5</v>
      </c>
    </row>
    <row r="743" spans="1:7" x14ac:dyDescent="0.35">
      <c r="A743" s="298" t="s">
        <v>23</v>
      </c>
      <c r="B743" s="299"/>
      <c r="C743" s="299"/>
      <c r="D743" s="299"/>
      <c r="E743" s="300"/>
      <c r="F743" s="300"/>
      <c r="G743" s="301"/>
    </row>
    <row r="744" spans="1:7" x14ac:dyDescent="0.35">
      <c r="A744" s="251" t="s">
        <v>48</v>
      </c>
      <c r="C744" s="233">
        <v>119</v>
      </c>
      <c r="E744" s="296">
        <f t="shared" ref="E744:G758" si="926">ROUND(E745*2080,0)</f>
        <v>66529</v>
      </c>
      <c r="F744" s="296">
        <f t="shared" si="926"/>
        <v>81698</v>
      </c>
      <c r="G744" s="297">
        <f t="shared" si="926"/>
        <v>96867</v>
      </c>
    </row>
    <row r="745" spans="1:7" x14ac:dyDescent="0.35">
      <c r="A745" s="248"/>
      <c r="B745" s="249"/>
      <c r="C745" s="249"/>
      <c r="D745" s="249"/>
      <c r="E745" s="249">
        <f>ROUND(E622*1.0295,4)</f>
        <v>31.985299999999999</v>
      </c>
      <c r="F745" s="249">
        <f t="shared" ref="F745" si="927">(G745-E745)/2+E745</f>
        <v>39.27805</v>
      </c>
      <c r="G745" s="250">
        <f>ROUND(G622*1.0295,4)</f>
        <v>46.570799999999998</v>
      </c>
    </row>
    <row r="746" spans="1:7" x14ac:dyDescent="0.35">
      <c r="A746" s="251" t="s">
        <v>172</v>
      </c>
      <c r="B746" s="253"/>
      <c r="C746" s="254">
        <v>119</v>
      </c>
      <c r="D746" s="253"/>
      <c r="E746" s="296">
        <f t="shared" si="926"/>
        <v>66529</v>
      </c>
      <c r="F746" s="296">
        <f t="shared" si="926"/>
        <v>81698</v>
      </c>
      <c r="G746" s="297">
        <f t="shared" si="926"/>
        <v>96867</v>
      </c>
    </row>
    <row r="747" spans="1:7" x14ac:dyDescent="0.35">
      <c r="A747" s="248"/>
      <c r="B747" s="249"/>
      <c r="C747" s="249"/>
      <c r="D747" s="249"/>
      <c r="E747" s="249">
        <f t="shared" ref="E747" si="928">ROUND(E624*1.0295,4)</f>
        <v>31.985299999999999</v>
      </c>
      <c r="F747" s="249">
        <f t="shared" ref="F747" si="929">(G747-E747)/2+E747</f>
        <v>39.27805</v>
      </c>
      <c r="G747" s="250">
        <f t="shared" ref="G747" si="930">ROUND(G624*1.0295,4)</f>
        <v>46.570799999999998</v>
      </c>
    </row>
    <row r="748" spans="1:7" x14ac:dyDescent="0.35">
      <c r="A748" s="251" t="s">
        <v>36</v>
      </c>
      <c r="C748" s="233">
        <v>118</v>
      </c>
      <c r="E748" s="296">
        <f t="shared" si="926"/>
        <v>64180</v>
      </c>
      <c r="F748" s="296">
        <f t="shared" si="926"/>
        <v>78813</v>
      </c>
      <c r="G748" s="297">
        <f t="shared" si="926"/>
        <v>93446</v>
      </c>
    </row>
    <row r="749" spans="1:7" x14ac:dyDescent="0.35">
      <c r="A749" s="248"/>
      <c r="B749" s="249"/>
      <c r="C749" s="249"/>
      <c r="D749" s="249"/>
      <c r="E749" s="249">
        <f t="shared" ref="E749" si="931">ROUND(E626*1.0295,4)</f>
        <v>30.855799999999999</v>
      </c>
      <c r="F749" s="249">
        <f t="shared" ref="F749" si="932">(G749-E749)/2+E749</f>
        <v>37.890999999999998</v>
      </c>
      <c r="G749" s="250">
        <f t="shared" ref="G749" si="933">ROUND(G626*1.0295,4)</f>
        <v>44.926200000000001</v>
      </c>
    </row>
    <row r="750" spans="1:7" x14ac:dyDescent="0.35">
      <c r="A750" s="251" t="s">
        <v>25</v>
      </c>
      <c r="C750" s="233">
        <v>117</v>
      </c>
      <c r="E750" s="296">
        <f t="shared" si="926"/>
        <v>58891</v>
      </c>
      <c r="F750" s="296">
        <f t="shared" si="926"/>
        <v>72318</v>
      </c>
      <c r="G750" s="297">
        <f t="shared" si="926"/>
        <v>85745</v>
      </c>
    </row>
    <row r="751" spans="1:7" x14ac:dyDescent="0.35">
      <c r="A751" s="248"/>
      <c r="B751" s="249"/>
      <c r="C751" s="249"/>
      <c r="D751" s="249"/>
      <c r="E751" s="249">
        <f t="shared" ref="E751" si="934">ROUND(E628*1.0295,4)</f>
        <v>28.312999999999999</v>
      </c>
      <c r="F751" s="249">
        <f t="shared" ref="F751" si="935">(G751-E751)/2+E751</f>
        <v>34.768349999999998</v>
      </c>
      <c r="G751" s="250">
        <f t="shared" ref="G751" si="936">ROUND(G628*1.0295,4)</f>
        <v>41.223700000000001</v>
      </c>
    </row>
    <row r="752" spans="1:7" hidden="1" x14ac:dyDescent="0.35">
      <c r="A752" s="251" t="s">
        <v>26</v>
      </c>
      <c r="C752" s="233">
        <v>116</v>
      </c>
      <c r="E752" s="296">
        <f t="shared" si="926"/>
        <v>53600</v>
      </c>
      <c r="F752" s="296">
        <f t="shared" si="926"/>
        <v>65821</v>
      </c>
      <c r="G752" s="297">
        <f t="shared" si="926"/>
        <v>78042</v>
      </c>
    </row>
    <row r="753" spans="1:7" hidden="1" x14ac:dyDescent="0.35">
      <c r="A753" s="248"/>
      <c r="B753" s="249"/>
      <c r="C753" s="249"/>
      <c r="D753" s="249"/>
      <c r="E753" s="249">
        <f t="shared" ref="E753" si="937">ROUND(E630*1.0295,4)</f>
        <v>25.769400000000001</v>
      </c>
      <c r="F753" s="249">
        <f t="shared" ref="F753" si="938">(G753-E753)/2+E753</f>
        <v>31.644800000000004</v>
      </c>
      <c r="G753" s="250">
        <f t="shared" ref="G753" si="939">ROUND(G630*1.0295,4)</f>
        <v>37.520200000000003</v>
      </c>
    </row>
    <row r="754" spans="1:7" x14ac:dyDescent="0.35">
      <c r="A754" s="252" t="s">
        <v>232</v>
      </c>
      <c r="B754" s="253"/>
      <c r="C754" s="233">
        <v>116</v>
      </c>
      <c r="D754" s="253"/>
      <c r="E754" s="296">
        <f t="shared" si="926"/>
        <v>53600</v>
      </c>
      <c r="F754" s="296">
        <f t="shared" si="926"/>
        <v>65821</v>
      </c>
      <c r="G754" s="297">
        <f t="shared" si="926"/>
        <v>78042</v>
      </c>
    </row>
    <row r="755" spans="1:7" x14ac:dyDescent="0.35">
      <c r="A755" s="248"/>
      <c r="B755" s="249"/>
      <c r="C755" s="249"/>
      <c r="D755" s="249"/>
      <c r="E755" s="249">
        <f t="shared" ref="E755" si="940">ROUND(E632*1.0295,4)</f>
        <v>25.769400000000001</v>
      </c>
      <c r="F755" s="249">
        <f t="shared" ref="F755" si="941">(G755-E755)/2+E755</f>
        <v>31.644800000000004</v>
      </c>
      <c r="G755" s="250">
        <f t="shared" ref="G755" si="942">ROUND(G632*1.0295,4)</f>
        <v>37.520200000000003</v>
      </c>
    </row>
    <row r="756" spans="1:7" x14ac:dyDescent="0.35">
      <c r="A756" s="251" t="s">
        <v>27</v>
      </c>
      <c r="C756" s="233">
        <v>115</v>
      </c>
      <c r="E756" s="296">
        <f t="shared" si="926"/>
        <v>51738</v>
      </c>
      <c r="F756" s="296">
        <f t="shared" si="926"/>
        <v>63534</v>
      </c>
      <c r="G756" s="297">
        <f t="shared" si="926"/>
        <v>75330</v>
      </c>
    </row>
    <row r="757" spans="1:7" x14ac:dyDescent="0.35">
      <c r="A757" s="248"/>
      <c r="B757" s="249"/>
      <c r="C757" s="249"/>
      <c r="D757" s="249"/>
      <c r="E757" s="249">
        <f t="shared" ref="E757" si="943">ROUND(E634*1.0295,4)</f>
        <v>24.873999999999999</v>
      </c>
      <c r="F757" s="249">
        <f t="shared" ref="F757" si="944">(G757-E757)/2+E757</f>
        <v>30.545200000000001</v>
      </c>
      <c r="G757" s="250">
        <f t="shared" ref="G757" si="945">ROUND(G634*1.0295,4)</f>
        <v>36.2164</v>
      </c>
    </row>
    <row r="758" spans="1:7" hidden="1" x14ac:dyDescent="0.35">
      <c r="A758" s="282" t="s">
        <v>60</v>
      </c>
      <c r="C758" s="233">
        <v>115</v>
      </c>
      <c r="E758" s="296">
        <f t="shared" si="926"/>
        <v>51738</v>
      </c>
      <c r="F758" s="296">
        <f t="shared" si="926"/>
        <v>63534</v>
      </c>
      <c r="G758" s="297">
        <f t="shared" si="926"/>
        <v>75330</v>
      </c>
    </row>
    <row r="759" spans="1:7" hidden="1" x14ac:dyDescent="0.35">
      <c r="A759" s="248"/>
      <c r="B759" s="249"/>
      <c r="C759" s="249"/>
      <c r="D759" s="249"/>
      <c r="E759" s="249">
        <f t="shared" ref="E759" si="946">ROUND(E636*1.0295,4)</f>
        <v>24.873999999999999</v>
      </c>
      <c r="F759" s="249">
        <f t="shared" ref="F759" si="947">(G759-E759)/2+E759</f>
        <v>30.545200000000001</v>
      </c>
      <c r="G759" s="250">
        <f t="shared" ref="G759" si="948">ROUND(G636*1.0295,4)</f>
        <v>36.2164</v>
      </c>
    </row>
    <row r="760" spans="1:7" x14ac:dyDescent="0.35">
      <c r="A760" s="251" t="s">
        <v>42</v>
      </c>
      <c r="C760" s="233">
        <v>114</v>
      </c>
      <c r="E760" s="296">
        <f t="shared" ref="E760:G782" si="949">ROUND(E761*2080,0)</f>
        <v>49875</v>
      </c>
      <c r="F760" s="296">
        <f t="shared" si="949"/>
        <v>61247</v>
      </c>
      <c r="G760" s="297">
        <f t="shared" si="949"/>
        <v>72618</v>
      </c>
    </row>
    <row r="761" spans="1:7" x14ac:dyDescent="0.35">
      <c r="A761" s="248"/>
      <c r="B761" s="249"/>
      <c r="C761" s="249"/>
      <c r="D761" s="249"/>
      <c r="E761" s="249">
        <f t="shared" ref="E761" si="950">ROUND(E638*1.0295,4)</f>
        <v>23.978400000000001</v>
      </c>
      <c r="F761" s="249">
        <f t="shared" ref="F761" si="951">(G761-E761)/2+E761</f>
        <v>29.445450000000001</v>
      </c>
      <c r="G761" s="250">
        <f t="shared" ref="G761" si="952">ROUND(G638*1.0295,4)</f>
        <v>34.912500000000001</v>
      </c>
    </row>
    <row r="762" spans="1:7" x14ac:dyDescent="0.35">
      <c r="A762" s="252" t="s">
        <v>239</v>
      </c>
      <c r="B762" s="253"/>
      <c r="C762" s="307">
        <v>114</v>
      </c>
      <c r="D762" s="253"/>
      <c r="E762" s="296">
        <f t="shared" si="949"/>
        <v>49875</v>
      </c>
      <c r="F762" s="296">
        <f t="shared" si="949"/>
        <v>61247</v>
      </c>
      <c r="G762" s="297">
        <f t="shared" si="949"/>
        <v>72618</v>
      </c>
    </row>
    <row r="763" spans="1:7" x14ac:dyDescent="0.35">
      <c r="A763" s="248"/>
      <c r="B763" s="249"/>
      <c r="C763" s="249"/>
      <c r="D763" s="249"/>
      <c r="E763" s="249">
        <f t="shared" ref="E763" si="953">ROUND(E640*1.0295,4)</f>
        <v>23.978400000000001</v>
      </c>
      <c r="F763" s="249">
        <f t="shared" ref="F763" si="954">(G763-E763)/2+E763</f>
        <v>29.445450000000001</v>
      </c>
      <c r="G763" s="250">
        <f t="shared" ref="G763" si="955">ROUND(G640*1.0295,4)</f>
        <v>34.912500000000001</v>
      </c>
    </row>
    <row r="764" spans="1:7" x14ac:dyDescent="0.35">
      <c r="A764" s="251" t="s">
        <v>28</v>
      </c>
      <c r="C764" s="233">
        <v>114</v>
      </c>
      <c r="E764" s="296">
        <f t="shared" si="949"/>
        <v>49875</v>
      </c>
      <c r="F764" s="296">
        <f t="shared" si="949"/>
        <v>61247</v>
      </c>
      <c r="G764" s="297">
        <f t="shared" si="949"/>
        <v>72618</v>
      </c>
    </row>
    <row r="765" spans="1:7" x14ac:dyDescent="0.35">
      <c r="A765" s="248"/>
      <c r="B765" s="249"/>
      <c r="C765" s="249"/>
      <c r="D765" s="249"/>
      <c r="E765" s="249">
        <f t="shared" ref="E765" si="956">ROUND(E642*1.0295,4)</f>
        <v>23.978400000000001</v>
      </c>
      <c r="F765" s="249">
        <f t="shared" ref="F765" si="957">(G765-E765)/2+E765</f>
        <v>29.445450000000001</v>
      </c>
      <c r="G765" s="250">
        <f t="shared" ref="G765" si="958">ROUND(G642*1.0295,4)</f>
        <v>34.912500000000001</v>
      </c>
    </row>
    <row r="766" spans="1:7" x14ac:dyDescent="0.35">
      <c r="A766" s="251" t="s">
        <v>29</v>
      </c>
      <c r="C766" s="233">
        <v>114</v>
      </c>
      <c r="E766" s="296">
        <f t="shared" si="949"/>
        <v>49875</v>
      </c>
      <c r="F766" s="296">
        <f t="shared" si="949"/>
        <v>61247</v>
      </c>
      <c r="G766" s="297">
        <f t="shared" si="949"/>
        <v>72618</v>
      </c>
    </row>
    <row r="767" spans="1:7" x14ac:dyDescent="0.35">
      <c r="A767" s="248"/>
      <c r="B767" s="249"/>
      <c r="C767" s="249"/>
      <c r="D767" s="249"/>
      <c r="E767" s="249">
        <f t="shared" ref="E767" si="959">ROUND(E644*1.0295,4)</f>
        <v>23.978400000000001</v>
      </c>
      <c r="F767" s="249">
        <f t="shared" ref="F767" si="960">(G767-E767)/2+E767</f>
        <v>29.445450000000001</v>
      </c>
      <c r="G767" s="250">
        <f t="shared" ref="G767" si="961">ROUND(G644*1.0295,4)</f>
        <v>34.912500000000001</v>
      </c>
    </row>
    <row r="768" spans="1:7" x14ac:dyDescent="0.35">
      <c r="A768" s="252" t="s">
        <v>195</v>
      </c>
      <c r="B768" s="253"/>
      <c r="C768" s="254">
        <v>114</v>
      </c>
      <c r="D768" s="253"/>
      <c r="E768" s="296">
        <f t="shared" si="949"/>
        <v>49875</v>
      </c>
      <c r="F768" s="296">
        <f t="shared" si="949"/>
        <v>61247</v>
      </c>
      <c r="G768" s="297">
        <f t="shared" si="949"/>
        <v>72618</v>
      </c>
    </row>
    <row r="769" spans="1:7" x14ac:dyDescent="0.35">
      <c r="A769" s="248"/>
      <c r="B769" s="249"/>
      <c r="C769" s="249"/>
      <c r="D769" s="249"/>
      <c r="E769" s="249">
        <f t="shared" ref="E769" si="962">ROUND(E646*1.0295,4)</f>
        <v>23.978400000000001</v>
      </c>
      <c r="F769" s="249">
        <f t="shared" ref="F769" si="963">(G769-E769)/2+E769</f>
        <v>29.445450000000001</v>
      </c>
      <c r="G769" s="250">
        <f t="shared" ref="G769" si="964">ROUND(G646*1.0295,4)</f>
        <v>34.912500000000001</v>
      </c>
    </row>
    <row r="770" spans="1:7" x14ac:dyDescent="0.35">
      <c r="A770" s="251" t="s">
        <v>35</v>
      </c>
      <c r="C770" s="233">
        <v>114</v>
      </c>
      <c r="E770" s="296">
        <f t="shared" si="949"/>
        <v>49875</v>
      </c>
      <c r="F770" s="296">
        <f t="shared" si="949"/>
        <v>61247</v>
      </c>
      <c r="G770" s="297">
        <f t="shared" si="949"/>
        <v>72618</v>
      </c>
    </row>
    <row r="771" spans="1:7" x14ac:dyDescent="0.35">
      <c r="A771" s="248"/>
      <c r="B771" s="249"/>
      <c r="C771" s="249"/>
      <c r="D771" s="249"/>
      <c r="E771" s="249">
        <f t="shared" ref="E771" si="965">ROUND(E648*1.0295,4)</f>
        <v>23.978400000000001</v>
      </c>
      <c r="F771" s="249">
        <f t="shared" ref="F771" si="966">(G771-E771)/2+E771</f>
        <v>29.445450000000001</v>
      </c>
      <c r="G771" s="250">
        <f t="shared" ref="G771" si="967">ROUND(G648*1.0295,4)</f>
        <v>34.912500000000001</v>
      </c>
    </row>
    <row r="772" spans="1:7" hidden="1" x14ac:dyDescent="0.35">
      <c r="A772" s="252"/>
      <c r="B772" s="253"/>
      <c r="C772" s="254">
        <v>113</v>
      </c>
      <c r="D772" s="253"/>
      <c r="E772" s="296">
        <f t="shared" si="949"/>
        <v>48032</v>
      </c>
      <c r="F772" s="296">
        <f t="shared" si="949"/>
        <v>57638</v>
      </c>
      <c r="G772" s="297">
        <f t="shared" si="949"/>
        <v>67245</v>
      </c>
    </row>
    <row r="773" spans="1:7" hidden="1" x14ac:dyDescent="0.35">
      <c r="A773" s="248"/>
      <c r="B773" s="249"/>
      <c r="C773" s="249"/>
      <c r="D773" s="249"/>
      <c r="E773" s="249">
        <f t="shared" ref="E773" si="968">ROUND(E650*1.0295,4)</f>
        <v>23.092300000000002</v>
      </c>
      <c r="F773" s="249">
        <f t="shared" ref="F773" si="969">(G773-E773)/2+E773</f>
        <v>27.710750000000001</v>
      </c>
      <c r="G773" s="250">
        <f t="shared" ref="G773" si="970">ROUND(G650*1.0295,4)</f>
        <v>32.3292</v>
      </c>
    </row>
    <row r="774" spans="1:7" x14ac:dyDescent="0.35">
      <c r="A774" s="251" t="s">
        <v>31</v>
      </c>
      <c r="C774" s="233">
        <v>112</v>
      </c>
      <c r="E774" s="296">
        <f t="shared" si="949"/>
        <v>41834</v>
      </c>
      <c r="F774" s="296">
        <f t="shared" si="949"/>
        <v>51372</v>
      </c>
      <c r="G774" s="297">
        <f t="shared" si="949"/>
        <v>60910</v>
      </c>
    </row>
    <row r="775" spans="1:7" x14ac:dyDescent="0.35">
      <c r="A775" s="248"/>
      <c r="B775" s="249"/>
      <c r="C775" s="249"/>
      <c r="D775" s="249"/>
      <c r="E775" s="249">
        <f t="shared" ref="E775" si="971">ROUND(E652*1.0295,4)</f>
        <v>20.112300000000001</v>
      </c>
      <c r="F775" s="249">
        <f t="shared" ref="F775" si="972">(G775-E775)/2+E775</f>
        <v>24.698</v>
      </c>
      <c r="G775" s="250">
        <f t="shared" ref="G775" si="973">ROUND(G652*1.0295,4)</f>
        <v>29.2837</v>
      </c>
    </row>
    <row r="776" spans="1:7" x14ac:dyDescent="0.35">
      <c r="A776" s="251" t="s">
        <v>41</v>
      </c>
      <c r="C776" s="233">
        <v>112</v>
      </c>
      <c r="E776" s="296">
        <f t="shared" si="949"/>
        <v>41834</v>
      </c>
      <c r="F776" s="296">
        <f t="shared" si="949"/>
        <v>51372</v>
      </c>
      <c r="G776" s="297">
        <f t="shared" si="949"/>
        <v>60910</v>
      </c>
    </row>
    <row r="777" spans="1:7" x14ac:dyDescent="0.35">
      <c r="A777" s="248"/>
      <c r="B777" s="249"/>
      <c r="C777" s="249"/>
      <c r="D777" s="249"/>
      <c r="E777" s="249">
        <f t="shared" ref="E777" si="974">ROUND(E654*1.0295,4)</f>
        <v>20.112300000000001</v>
      </c>
      <c r="F777" s="249">
        <f t="shared" ref="F777" si="975">(G777-E777)/2+E777</f>
        <v>24.698</v>
      </c>
      <c r="G777" s="250">
        <f t="shared" ref="G777" si="976">ROUND(G654*1.0295,4)</f>
        <v>29.2837</v>
      </c>
    </row>
    <row r="778" spans="1:7" x14ac:dyDescent="0.35">
      <c r="A778" s="251" t="s">
        <v>40</v>
      </c>
      <c r="C778" s="233">
        <v>112</v>
      </c>
      <c r="E778" s="296">
        <f t="shared" si="949"/>
        <v>41834</v>
      </c>
      <c r="F778" s="296">
        <f t="shared" si="949"/>
        <v>51372</v>
      </c>
      <c r="G778" s="297">
        <f t="shared" si="949"/>
        <v>60910</v>
      </c>
    </row>
    <row r="779" spans="1:7" x14ac:dyDescent="0.35">
      <c r="A779" s="248"/>
      <c r="B779" s="249"/>
      <c r="C779" s="249"/>
      <c r="D779" s="249"/>
      <c r="E779" s="249">
        <f t="shared" ref="E779" si="977">ROUND(E656*1.0295,4)</f>
        <v>20.112300000000001</v>
      </c>
      <c r="F779" s="249">
        <f t="shared" ref="F779" si="978">(G779-E779)/2+E779</f>
        <v>24.698</v>
      </c>
      <c r="G779" s="250">
        <f t="shared" ref="G779" si="979">ROUND(G656*1.0295,4)</f>
        <v>29.2837</v>
      </c>
    </row>
    <row r="780" spans="1:7" x14ac:dyDescent="0.35">
      <c r="A780" s="293" t="s">
        <v>215</v>
      </c>
      <c r="B780" s="245"/>
      <c r="C780" s="245">
        <v>111</v>
      </c>
      <c r="D780" s="245"/>
      <c r="E780" s="296">
        <f t="shared" si="949"/>
        <v>35584</v>
      </c>
      <c r="F780" s="296">
        <f t="shared" si="949"/>
        <v>43697</v>
      </c>
      <c r="G780" s="297">
        <f t="shared" si="949"/>
        <v>51811</v>
      </c>
    </row>
    <row r="781" spans="1:7" x14ac:dyDescent="0.35">
      <c r="A781" s="248"/>
      <c r="B781" s="249"/>
      <c r="C781" s="249"/>
      <c r="D781" s="249"/>
      <c r="E781" s="249">
        <f t="shared" ref="E781" si="980">ROUND(E658*1.0295,4)</f>
        <v>17.107600000000001</v>
      </c>
      <c r="F781" s="249">
        <f t="shared" ref="F781" si="981">(G781-E781)/2+E781</f>
        <v>21.00825</v>
      </c>
      <c r="G781" s="250">
        <f t="shared" ref="G781" si="982">ROUND(G658*1.0295,4)</f>
        <v>24.908899999999999</v>
      </c>
    </row>
    <row r="782" spans="1:7" x14ac:dyDescent="0.35">
      <c r="A782" s="251" t="s">
        <v>199</v>
      </c>
      <c r="C782" s="233">
        <v>110</v>
      </c>
      <c r="E782" s="296">
        <f t="shared" si="949"/>
        <v>30722</v>
      </c>
      <c r="F782" s="296">
        <f t="shared" si="949"/>
        <v>37727</v>
      </c>
      <c r="G782" s="297">
        <f t="shared" si="949"/>
        <v>44732</v>
      </c>
    </row>
    <row r="783" spans="1:7" x14ac:dyDescent="0.35">
      <c r="A783" s="259"/>
      <c r="B783" s="260"/>
      <c r="C783" s="260"/>
      <c r="D783" s="260"/>
      <c r="E783" s="260">
        <f t="shared" ref="E783" si="983">ROUND(E660*1.0295,4)</f>
        <v>14.770099999999999</v>
      </c>
      <c r="F783" s="260">
        <f t="shared" ref="F783" si="984">(G783-E783)/2+E783</f>
        <v>18.13785</v>
      </c>
      <c r="G783" s="261">
        <f t="shared" ref="G783" si="985">ROUND(G660*1.0295,4)</f>
        <v>21.505600000000001</v>
      </c>
    </row>
    <row r="784" spans="1:7" x14ac:dyDescent="0.35">
      <c r="A784" s="229" t="s">
        <v>61</v>
      </c>
      <c r="B784" s="230"/>
      <c r="C784" s="230"/>
      <c r="D784" s="230"/>
      <c r="E784" s="231"/>
      <c r="F784" s="231"/>
      <c r="G784" s="232" t="s">
        <v>244</v>
      </c>
    </row>
    <row r="785" spans="1:18" x14ac:dyDescent="0.35">
      <c r="A785" s="234"/>
      <c r="B785" s="235"/>
      <c r="C785" s="236" t="s">
        <v>0</v>
      </c>
      <c r="D785" s="235"/>
      <c r="E785" s="237"/>
      <c r="F785" s="237"/>
      <c r="G785" s="290"/>
      <c r="N785" s="317" t="s">
        <v>0</v>
      </c>
      <c r="O785" s="287"/>
      <c r="P785" s="289"/>
      <c r="Q785" s="289"/>
      <c r="R785" s="290"/>
    </row>
    <row r="786" spans="1:18" x14ac:dyDescent="0.35">
      <c r="A786" s="238" t="s">
        <v>1</v>
      </c>
      <c r="B786" s="239"/>
      <c r="C786" s="239" t="s">
        <v>2</v>
      </c>
      <c r="D786" s="239"/>
      <c r="E786" s="240" t="s">
        <v>3</v>
      </c>
      <c r="F786" s="240" t="s">
        <v>4</v>
      </c>
      <c r="G786" s="292" t="s">
        <v>5</v>
      </c>
      <c r="N786" s="318" t="s">
        <v>2</v>
      </c>
      <c r="O786" s="239"/>
      <c r="P786" s="240" t="s">
        <v>3</v>
      </c>
      <c r="Q786" s="240" t="s">
        <v>4</v>
      </c>
      <c r="R786" s="292" t="s">
        <v>5</v>
      </c>
    </row>
    <row r="787" spans="1:18" x14ac:dyDescent="0.35">
      <c r="A787" s="298" t="s">
        <v>44</v>
      </c>
      <c r="B787" s="299"/>
      <c r="C787" s="299"/>
      <c r="D787" s="299"/>
      <c r="E787" s="300"/>
      <c r="F787" s="300"/>
      <c r="G787" s="301"/>
      <c r="N787" s="319">
        <v>218</v>
      </c>
      <c r="O787" s="294"/>
      <c r="P787" s="325">
        <f>P664*1.0295</f>
        <v>46.7922163</v>
      </c>
      <c r="Q787" s="325">
        <f t="shared" ref="Q787:R787" si="986">Q664*1.0295</f>
        <v>60.867231450000006</v>
      </c>
      <c r="R787" s="326">
        <f t="shared" si="986"/>
        <v>74.942246600000004</v>
      </c>
    </row>
    <row r="788" spans="1:18" hidden="1" x14ac:dyDescent="0.35">
      <c r="A788" s="251" t="s">
        <v>234</v>
      </c>
      <c r="C788" s="233">
        <v>225</v>
      </c>
      <c r="E788" s="303">
        <v>122103</v>
      </c>
      <c r="F788" s="303">
        <v>158735</v>
      </c>
      <c r="G788" s="304">
        <v>195366</v>
      </c>
      <c r="N788" s="321"/>
      <c r="P788" s="253">
        <f t="shared" ref="P788:R788" si="987">P665*1.0295</f>
        <v>0</v>
      </c>
      <c r="Q788" s="253">
        <f t="shared" si="987"/>
        <v>0</v>
      </c>
      <c r="R788" s="302">
        <f t="shared" si="987"/>
        <v>0</v>
      </c>
    </row>
    <row r="789" spans="1:18" hidden="1" x14ac:dyDescent="0.35">
      <c r="A789" s="241"/>
      <c r="E789" s="305">
        <v>58.703400000000002</v>
      </c>
      <c r="F789" s="305">
        <v>76.314899999999994</v>
      </c>
      <c r="G789" s="306">
        <v>93.926000000000002</v>
      </c>
      <c r="N789" s="321"/>
      <c r="P789" s="253">
        <f t="shared" ref="P789:R789" si="988">P666*1.0295</f>
        <v>0</v>
      </c>
      <c r="Q789" s="253">
        <f t="shared" si="988"/>
        <v>0</v>
      </c>
      <c r="R789" s="302">
        <f t="shared" si="988"/>
        <v>0</v>
      </c>
    </row>
    <row r="790" spans="1:18" hidden="1" x14ac:dyDescent="0.35">
      <c r="A790" s="244" t="s">
        <v>213</v>
      </c>
      <c r="B790" s="245"/>
      <c r="C790" s="245">
        <v>219</v>
      </c>
      <c r="D790" s="245"/>
      <c r="E790" s="296">
        <f>ROUND(E791*2080,0)</f>
        <v>97328</v>
      </c>
      <c r="F790" s="296">
        <f>ROUND(F791*2080,0)</f>
        <v>126604</v>
      </c>
      <c r="G790" s="297">
        <f>ROUND(G791*2080,0)</f>
        <v>155880</v>
      </c>
      <c r="N790" s="321"/>
      <c r="P790" s="253">
        <f t="shared" ref="P790:R790" si="989">P667*1.0295</f>
        <v>0</v>
      </c>
      <c r="Q790" s="253">
        <f t="shared" si="989"/>
        <v>0</v>
      </c>
      <c r="R790" s="302">
        <f t="shared" si="989"/>
        <v>0</v>
      </c>
    </row>
    <row r="791" spans="1:18" hidden="1" x14ac:dyDescent="0.35">
      <c r="A791" s="263"/>
      <c r="B791" s="264"/>
      <c r="C791" s="264"/>
      <c r="D791" s="264"/>
      <c r="E791" s="249">
        <f>ROUND(E674*1.0295,4)</f>
        <v>46.792200000000001</v>
      </c>
      <c r="F791" s="249">
        <f>(G791-E791)/2+E791</f>
        <v>60.867199999999997</v>
      </c>
      <c r="G791" s="250">
        <f>ROUND(G674*1.0295,4)</f>
        <v>74.9422</v>
      </c>
      <c r="N791" s="321"/>
      <c r="P791" s="253">
        <f t="shared" ref="P791:R791" si="990">P668*1.0295</f>
        <v>0</v>
      </c>
      <c r="Q791" s="253">
        <f t="shared" si="990"/>
        <v>0</v>
      </c>
      <c r="R791" s="302">
        <f t="shared" si="990"/>
        <v>0</v>
      </c>
    </row>
    <row r="792" spans="1:18" x14ac:dyDescent="0.35">
      <c r="A792" s="244" t="s">
        <v>6</v>
      </c>
      <c r="B792" s="245"/>
      <c r="C792" s="245">
        <v>218</v>
      </c>
      <c r="D792" s="245"/>
      <c r="E792" s="296">
        <f t="shared" ref="E792:G806" si="991">ROUND(E793*2080,0)</f>
        <v>97328</v>
      </c>
      <c r="F792" s="296">
        <f t="shared" si="991"/>
        <v>126604</v>
      </c>
      <c r="G792" s="297">
        <f t="shared" si="991"/>
        <v>155880</v>
      </c>
      <c r="N792" s="321">
        <v>217</v>
      </c>
      <c r="P792" s="253">
        <f t="shared" ref="P792:R792" si="992">P669*1.0295</f>
        <v>44.581776850000004</v>
      </c>
      <c r="Q792" s="253">
        <f t="shared" si="992"/>
        <v>57.992043850000009</v>
      </c>
      <c r="R792" s="302">
        <f t="shared" si="992"/>
        <v>71.402207900000008</v>
      </c>
    </row>
    <row r="793" spans="1:18" x14ac:dyDescent="0.35">
      <c r="A793" s="248"/>
      <c r="B793" s="249"/>
      <c r="C793" s="249"/>
      <c r="D793" s="249"/>
      <c r="E793" s="249">
        <f>P787</f>
        <v>46.7922163</v>
      </c>
      <c r="F793" s="249">
        <f t="shared" ref="F793:G793" si="993">Q787</f>
        <v>60.867231450000006</v>
      </c>
      <c r="G793" s="249">
        <f t="shared" si="993"/>
        <v>74.942246600000004</v>
      </c>
      <c r="N793" s="321">
        <v>216</v>
      </c>
      <c r="P793" s="253">
        <f t="shared" ref="P793:R793" si="994">P670*1.0295</f>
        <v>41.712663300000003</v>
      </c>
      <c r="Q793" s="253">
        <f t="shared" si="994"/>
        <v>54.259900450000004</v>
      </c>
      <c r="R793" s="302">
        <f t="shared" si="994"/>
        <v>66.807034650000006</v>
      </c>
    </row>
    <row r="794" spans="1:18" x14ac:dyDescent="0.35">
      <c r="A794" s="251" t="s">
        <v>7</v>
      </c>
      <c r="C794" s="233">
        <v>218</v>
      </c>
      <c r="E794" s="296">
        <f t="shared" si="991"/>
        <v>97328</v>
      </c>
      <c r="F794" s="296">
        <f t="shared" si="991"/>
        <v>126604</v>
      </c>
      <c r="G794" s="297">
        <f t="shared" si="991"/>
        <v>155880</v>
      </c>
      <c r="N794" s="321">
        <v>215</v>
      </c>
      <c r="P794" s="253">
        <f t="shared" ref="P794:R794" si="995">P671*1.0295</f>
        <v>38.67697665</v>
      </c>
      <c r="Q794" s="253">
        <f t="shared" si="995"/>
        <v>50.311150250000004</v>
      </c>
      <c r="R794" s="302">
        <f t="shared" si="995"/>
        <v>61.94522090000001</v>
      </c>
    </row>
    <row r="795" spans="1:18" x14ac:dyDescent="0.35">
      <c r="A795" s="248"/>
      <c r="B795" s="249"/>
      <c r="C795" s="249"/>
      <c r="D795" s="249"/>
      <c r="E795" s="249">
        <f>P787</f>
        <v>46.7922163</v>
      </c>
      <c r="F795" s="249">
        <f t="shared" ref="F795:G795" si="996">Q787</f>
        <v>60.867231450000006</v>
      </c>
      <c r="G795" s="249">
        <f t="shared" si="996"/>
        <v>74.942246600000004</v>
      </c>
      <c r="N795" s="321" t="s">
        <v>214</v>
      </c>
      <c r="P795" s="253">
        <f t="shared" ref="P795:R795" si="997">P672*1.0295</f>
        <v>38.294105600000009</v>
      </c>
      <c r="Q795" s="253">
        <f t="shared" si="997"/>
        <v>49.812975200000004</v>
      </c>
      <c r="R795" s="302">
        <f t="shared" si="997"/>
        <v>61.331844799999999</v>
      </c>
    </row>
    <row r="796" spans="1:18" x14ac:dyDescent="0.35">
      <c r="A796" s="251" t="s">
        <v>8</v>
      </c>
      <c r="C796" s="233">
        <v>218</v>
      </c>
      <c r="E796" s="296">
        <f t="shared" si="991"/>
        <v>97328</v>
      </c>
      <c r="F796" s="296">
        <f t="shared" si="991"/>
        <v>126604</v>
      </c>
      <c r="G796" s="297">
        <f t="shared" si="991"/>
        <v>155880</v>
      </c>
      <c r="N796" s="321">
        <v>214</v>
      </c>
      <c r="P796" s="253">
        <f t="shared" ref="P796:R796" si="998">P673*1.0295</f>
        <v>36.491657000000004</v>
      </c>
      <c r="Q796" s="253">
        <f t="shared" si="998"/>
        <v>47.468288950000002</v>
      </c>
      <c r="R796" s="302">
        <f t="shared" si="998"/>
        <v>58.444920900000007</v>
      </c>
    </row>
    <row r="797" spans="1:18" x14ac:dyDescent="0.35">
      <c r="A797" s="248"/>
      <c r="B797" s="249"/>
      <c r="C797" s="249"/>
      <c r="D797" s="249"/>
      <c r="E797" s="249">
        <f>P787</f>
        <v>46.7922163</v>
      </c>
      <c r="F797" s="249">
        <f t="shared" ref="F797:G797" si="999">Q787</f>
        <v>60.867231450000006</v>
      </c>
      <c r="G797" s="249">
        <f t="shared" si="999"/>
        <v>74.942246600000004</v>
      </c>
      <c r="N797" s="321">
        <v>213</v>
      </c>
      <c r="P797" s="253">
        <f t="shared" ref="P797:R797" si="1000">P674*1.0295</f>
        <v>34.216564950000006</v>
      </c>
      <c r="Q797" s="253">
        <f t="shared" si="1000"/>
        <v>44.508888250000005</v>
      </c>
      <c r="R797" s="302">
        <f t="shared" si="1000"/>
        <v>54.801211550000005</v>
      </c>
    </row>
    <row r="798" spans="1:18" x14ac:dyDescent="0.35">
      <c r="A798" s="251" t="s">
        <v>9</v>
      </c>
      <c r="C798" s="233">
        <v>217</v>
      </c>
      <c r="E798" s="296">
        <f t="shared" si="991"/>
        <v>92730</v>
      </c>
      <c r="F798" s="296">
        <f t="shared" si="991"/>
        <v>120623</v>
      </c>
      <c r="G798" s="297">
        <f t="shared" si="991"/>
        <v>148517</v>
      </c>
      <c r="N798" s="321">
        <v>212</v>
      </c>
      <c r="P798" s="253">
        <f t="shared" ref="P798:R798" si="1001">P675*1.0295</f>
        <v>31.194467700000001</v>
      </c>
      <c r="Q798" s="253">
        <f t="shared" si="1001"/>
        <v>40.577691025</v>
      </c>
      <c r="R798" s="302">
        <f t="shared" si="1001"/>
        <v>49.960914350000003</v>
      </c>
    </row>
    <row r="799" spans="1:18" x14ac:dyDescent="0.35">
      <c r="A799" s="248"/>
      <c r="B799" s="249"/>
      <c r="C799" s="249"/>
      <c r="D799" s="249"/>
      <c r="E799" s="249">
        <f>P792</f>
        <v>44.581776850000004</v>
      </c>
      <c r="F799" s="249">
        <f t="shared" ref="F799:G799" si="1002">Q792</f>
        <v>57.992043850000009</v>
      </c>
      <c r="G799" s="249">
        <f t="shared" si="1002"/>
        <v>71.402207900000008</v>
      </c>
      <c r="N799" s="321">
        <v>211</v>
      </c>
      <c r="P799" s="253">
        <f t="shared" ref="P799:R799" si="1003">P676*1.0295</f>
        <v>28.671780900000002</v>
      </c>
      <c r="Q799" s="253">
        <f t="shared" si="1003"/>
        <v>37.296262725000005</v>
      </c>
      <c r="R799" s="302">
        <f t="shared" si="1003"/>
        <v>45.920744550000002</v>
      </c>
    </row>
    <row r="800" spans="1:18" x14ac:dyDescent="0.35">
      <c r="A800" s="251" t="s">
        <v>162</v>
      </c>
      <c r="C800" s="233">
        <v>217</v>
      </c>
      <c r="E800" s="296">
        <f t="shared" si="991"/>
        <v>92730</v>
      </c>
      <c r="F800" s="296">
        <f t="shared" si="991"/>
        <v>120623</v>
      </c>
      <c r="G800" s="297">
        <f t="shared" si="991"/>
        <v>148517</v>
      </c>
      <c r="N800" s="321">
        <v>119</v>
      </c>
      <c r="P800" s="253">
        <f t="shared" ref="P800:R800" si="1004">P677*1.0295</f>
        <v>32.92886635</v>
      </c>
      <c r="Q800" s="253">
        <f t="shared" si="1004"/>
        <v>40.436752475000006</v>
      </c>
      <c r="R800" s="302">
        <f t="shared" si="1004"/>
        <v>47.944638600000005</v>
      </c>
    </row>
    <row r="801" spans="1:18" x14ac:dyDescent="0.35">
      <c r="A801" s="248"/>
      <c r="B801" s="249"/>
      <c r="C801" s="249"/>
      <c r="D801" s="249"/>
      <c r="E801" s="249">
        <f>P792</f>
        <v>44.581776850000004</v>
      </c>
      <c r="F801" s="249">
        <f t="shared" ref="F801:G801" si="1005">Q792</f>
        <v>57.992043850000009</v>
      </c>
      <c r="G801" s="249">
        <f t="shared" si="1005"/>
        <v>71.402207900000008</v>
      </c>
      <c r="N801" s="321">
        <v>118</v>
      </c>
      <c r="P801" s="253">
        <f t="shared" ref="P801:R801" si="1006">P678*1.0295</f>
        <v>31.766046100000001</v>
      </c>
      <c r="Q801" s="253">
        <f t="shared" si="1006"/>
        <v>39.008784500000004</v>
      </c>
      <c r="R801" s="302">
        <f t="shared" si="1006"/>
        <v>46.251522900000005</v>
      </c>
    </row>
    <row r="802" spans="1:18" x14ac:dyDescent="0.35">
      <c r="A802" s="251" t="s">
        <v>10</v>
      </c>
      <c r="C802" s="233">
        <v>216</v>
      </c>
      <c r="E802" s="296">
        <f t="shared" si="991"/>
        <v>86762</v>
      </c>
      <c r="F802" s="296">
        <f t="shared" si="991"/>
        <v>112861</v>
      </c>
      <c r="G802" s="297">
        <f t="shared" si="991"/>
        <v>138959</v>
      </c>
      <c r="N802" s="321">
        <v>117</v>
      </c>
      <c r="P802" s="253">
        <f t="shared" ref="P802:R802" si="1007">P679*1.0295</f>
        <v>29.1482335</v>
      </c>
      <c r="Q802" s="253">
        <f t="shared" si="1007"/>
        <v>35.794016325000001</v>
      </c>
      <c r="R802" s="302">
        <f t="shared" si="1007"/>
        <v>42.439799150000006</v>
      </c>
    </row>
    <row r="803" spans="1:18" x14ac:dyDescent="0.35">
      <c r="A803" s="248"/>
      <c r="B803" s="249"/>
      <c r="C803" s="249"/>
      <c r="D803" s="249"/>
      <c r="E803" s="249">
        <f>P793</f>
        <v>41.712663300000003</v>
      </c>
      <c r="F803" s="249">
        <f t="shared" ref="F803:G803" si="1008">Q793</f>
        <v>54.259900450000004</v>
      </c>
      <c r="G803" s="249">
        <f t="shared" si="1008"/>
        <v>66.807034650000006</v>
      </c>
      <c r="N803" s="321">
        <v>116</v>
      </c>
      <c r="P803" s="253">
        <f t="shared" ref="P803:R803" si="1009">P680*1.0295</f>
        <v>26.529597300000002</v>
      </c>
      <c r="Q803" s="253">
        <f t="shared" si="1009"/>
        <v>32.57832160000001</v>
      </c>
      <c r="R803" s="302">
        <f t="shared" si="1009"/>
        <v>38.627045900000006</v>
      </c>
    </row>
    <row r="804" spans="1:18" x14ac:dyDescent="0.35">
      <c r="A804" s="251" t="s">
        <v>12</v>
      </c>
      <c r="C804" s="233">
        <v>216</v>
      </c>
      <c r="E804" s="296">
        <f t="shared" si="991"/>
        <v>86762</v>
      </c>
      <c r="F804" s="296">
        <f t="shared" si="991"/>
        <v>112861</v>
      </c>
      <c r="G804" s="297">
        <f t="shared" si="991"/>
        <v>138959</v>
      </c>
      <c r="N804" s="321">
        <v>115</v>
      </c>
      <c r="P804" s="253">
        <f t="shared" ref="P804:R804" si="1010">P681*1.0295</f>
        <v>25.607783000000001</v>
      </c>
      <c r="Q804" s="253">
        <f t="shared" si="1010"/>
        <v>31.446283400000002</v>
      </c>
      <c r="R804" s="302">
        <f t="shared" si="1010"/>
        <v>37.2847838</v>
      </c>
    </row>
    <row r="805" spans="1:18" x14ac:dyDescent="0.35">
      <c r="A805" s="248"/>
      <c r="B805" s="249"/>
      <c r="C805" s="249"/>
      <c r="D805" s="249"/>
      <c r="E805" s="249">
        <f>P793</f>
        <v>41.712663300000003</v>
      </c>
      <c r="F805" s="249">
        <f t="shared" ref="F805:G805" si="1011">Q793</f>
        <v>54.259900450000004</v>
      </c>
      <c r="G805" s="249">
        <f t="shared" si="1011"/>
        <v>66.807034650000006</v>
      </c>
      <c r="N805" s="321">
        <v>114</v>
      </c>
      <c r="P805" s="253">
        <f t="shared" ref="P805:R805" si="1012">P682*1.0295</f>
        <v>24.685762800000003</v>
      </c>
      <c r="Q805" s="253">
        <f t="shared" si="1012"/>
        <v>30.314090775000004</v>
      </c>
      <c r="R805" s="302">
        <f t="shared" si="1012"/>
        <v>35.942418750000002</v>
      </c>
    </row>
    <row r="806" spans="1:18" x14ac:dyDescent="0.35">
      <c r="A806" s="251" t="s">
        <v>11</v>
      </c>
      <c r="C806" s="233">
        <v>216</v>
      </c>
      <c r="E806" s="296">
        <f t="shared" si="991"/>
        <v>86762</v>
      </c>
      <c r="F806" s="296">
        <f t="shared" si="991"/>
        <v>112861</v>
      </c>
      <c r="G806" s="297">
        <f t="shared" si="991"/>
        <v>138959</v>
      </c>
      <c r="N806" s="321">
        <v>112</v>
      </c>
      <c r="P806" s="253">
        <f t="shared" ref="P806:R806" si="1013">P683*1.0295</f>
        <v>20.705612850000001</v>
      </c>
      <c r="Q806" s="253">
        <f t="shared" si="1013"/>
        <v>25.426591000000002</v>
      </c>
      <c r="R806" s="302">
        <f t="shared" si="1013"/>
        <v>30.147569150000002</v>
      </c>
    </row>
    <row r="807" spans="1:18" x14ac:dyDescent="0.35">
      <c r="A807" s="248"/>
      <c r="B807" s="249"/>
      <c r="C807" s="249"/>
      <c r="D807" s="249"/>
      <c r="E807" s="249">
        <f>P793</f>
        <v>41.712663300000003</v>
      </c>
      <c r="F807" s="249">
        <f t="shared" ref="F807:G807" si="1014">Q793</f>
        <v>54.259900450000004</v>
      </c>
      <c r="G807" s="249">
        <f t="shared" si="1014"/>
        <v>66.807034650000006</v>
      </c>
      <c r="N807" s="321">
        <v>111</v>
      </c>
      <c r="P807" s="253">
        <f t="shared" ref="P807:R807" si="1015">P684*1.0295</f>
        <v>17.612274200000002</v>
      </c>
      <c r="Q807" s="253">
        <f t="shared" si="1015"/>
        <v>21.627993375000003</v>
      </c>
      <c r="R807" s="302">
        <f t="shared" si="1015"/>
        <v>25.64371255</v>
      </c>
    </row>
    <row r="808" spans="1:18" x14ac:dyDescent="0.35">
      <c r="A808" s="251" t="s">
        <v>154</v>
      </c>
      <c r="C808" s="233">
        <v>216</v>
      </c>
      <c r="E808" s="296">
        <f t="shared" ref="E808:G860" si="1016">ROUND(E809*2080,0)</f>
        <v>86762</v>
      </c>
      <c r="F808" s="296">
        <f t="shared" si="1016"/>
        <v>112861</v>
      </c>
      <c r="G808" s="297">
        <f t="shared" si="1016"/>
        <v>138959</v>
      </c>
      <c r="N808" s="323">
        <v>110</v>
      </c>
      <c r="O808" s="230"/>
      <c r="P808" s="260">
        <f t="shared" ref="P808:R808" si="1017">P685*1.0295</f>
        <v>15.20581795</v>
      </c>
      <c r="Q808" s="260">
        <f t="shared" si="1017"/>
        <v>18.672916575000002</v>
      </c>
      <c r="R808" s="261">
        <f t="shared" si="1017"/>
        <v>22.140015200000004</v>
      </c>
    </row>
    <row r="809" spans="1:18" x14ac:dyDescent="0.35">
      <c r="A809" s="248"/>
      <c r="B809" s="249"/>
      <c r="C809" s="249"/>
      <c r="D809" s="249"/>
      <c r="E809" s="249">
        <f>P793</f>
        <v>41.712663300000003</v>
      </c>
      <c r="F809" s="249">
        <f t="shared" ref="F809:G809" si="1018">Q793</f>
        <v>54.259900450000004</v>
      </c>
      <c r="G809" s="249">
        <f t="shared" si="1018"/>
        <v>66.807034650000006</v>
      </c>
    </row>
    <row r="810" spans="1:18" x14ac:dyDescent="0.35">
      <c r="A810" s="251" t="s">
        <v>13</v>
      </c>
      <c r="C810" s="233">
        <v>215</v>
      </c>
      <c r="E810" s="296">
        <f t="shared" si="1016"/>
        <v>80448</v>
      </c>
      <c r="F810" s="296">
        <f t="shared" si="1016"/>
        <v>104647</v>
      </c>
      <c r="G810" s="297">
        <f t="shared" si="1016"/>
        <v>128846</v>
      </c>
    </row>
    <row r="811" spans="1:18" x14ac:dyDescent="0.35">
      <c r="A811" s="248"/>
      <c r="B811" s="249"/>
      <c r="C811" s="249"/>
      <c r="D811" s="249"/>
      <c r="E811" s="249">
        <f>P794</f>
        <v>38.67697665</v>
      </c>
      <c r="F811" s="249">
        <f t="shared" ref="F811:G811" si="1019">Q794</f>
        <v>50.311150250000004</v>
      </c>
      <c r="G811" s="249">
        <f t="shared" si="1019"/>
        <v>61.94522090000001</v>
      </c>
    </row>
    <row r="812" spans="1:18" hidden="1" x14ac:dyDescent="0.35">
      <c r="A812" s="251" t="s">
        <v>163</v>
      </c>
      <c r="C812" s="233">
        <v>215</v>
      </c>
      <c r="E812" s="296">
        <f t="shared" si="1016"/>
        <v>79652</v>
      </c>
      <c r="F812" s="296">
        <f t="shared" si="1016"/>
        <v>103611</v>
      </c>
      <c r="G812" s="297">
        <f t="shared" si="1016"/>
        <v>127570</v>
      </c>
    </row>
    <row r="813" spans="1:18" hidden="1" x14ac:dyDescent="0.35">
      <c r="A813" s="248"/>
      <c r="B813" s="249"/>
      <c r="C813" s="249"/>
      <c r="D813" s="249"/>
      <c r="E813" s="249">
        <f t="shared" ref="E813" si="1020">ROUND(E692*1.0295,4)</f>
        <v>38.2941</v>
      </c>
      <c r="F813" s="249">
        <f t="shared" ref="F813" si="1021">(G813-E813)/2+E813</f>
        <v>49.812950000000001</v>
      </c>
      <c r="G813" s="250">
        <f t="shared" ref="G813" si="1022">ROUND(G692*1.0295,4)</f>
        <v>61.331800000000001</v>
      </c>
    </row>
    <row r="814" spans="1:18" x14ac:dyDescent="0.35">
      <c r="A814" s="251" t="s">
        <v>38</v>
      </c>
      <c r="C814" s="281" t="s">
        <v>214</v>
      </c>
      <c r="E814" s="296">
        <f t="shared" si="1016"/>
        <v>79652</v>
      </c>
      <c r="F814" s="296">
        <f t="shared" si="1016"/>
        <v>103611</v>
      </c>
      <c r="G814" s="297">
        <f t="shared" si="1016"/>
        <v>127570</v>
      </c>
    </row>
    <row r="815" spans="1:18" x14ac:dyDescent="0.35">
      <c r="A815" s="248"/>
      <c r="B815" s="249"/>
      <c r="C815" s="249"/>
      <c r="D815" s="249"/>
      <c r="E815" s="249">
        <f>P795</f>
        <v>38.294105600000009</v>
      </c>
      <c r="F815" s="249">
        <f t="shared" ref="F815:G815" si="1023">Q795</f>
        <v>49.812975200000004</v>
      </c>
      <c r="G815" s="249">
        <f t="shared" si="1023"/>
        <v>61.331844799999999</v>
      </c>
    </row>
    <row r="816" spans="1:18" x14ac:dyDescent="0.35">
      <c r="A816" s="252" t="s">
        <v>229</v>
      </c>
      <c r="B816" s="253"/>
      <c r="C816" s="254">
        <v>214</v>
      </c>
      <c r="D816" s="253"/>
      <c r="E816" s="296">
        <f t="shared" si="1016"/>
        <v>75903</v>
      </c>
      <c r="F816" s="296">
        <f t="shared" si="1016"/>
        <v>98734</v>
      </c>
      <c r="G816" s="297">
        <f t="shared" si="1016"/>
        <v>121565</v>
      </c>
    </row>
    <row r="817" spans="1:7" x14ac:dyDescent="0.35">
      <c r="A817" s="248"/>
      <c r="B817" s="249"/>
      <c r="C817" s="249"/>
      <c r="D817" s="249"/>
      <c r="E817" s="249">
        <f>P796</f>
        <v>36.491657000000004</v>
      </c>
      <c r="F817" s="249">
        <f t="shared" ref="F817:G817" si="1024">Q796</f>
        <v>47.468288950000002</v>
      </c>
      <c r="G817" s="249">
        <f t="shared" si="1024"/>
        <v>58.444920900000007</v>
      </c>
    </row>
    <row r="818" spans="1:7" x14ac:dyDescent="0.35">
      <c r="A818" s="251" t="s">
        <v>14</v>
      </c>
      <c r="C818" s="233">
        <v>214</v>
      </c>
      <c r="E818" s="296">
        <f t="shared" si="1016"/>
        <v>75903</v>
      </c>
      <c r="F818" s="296">
        <f t="shared" si="1016"/>
        <v>98734</v>
      </c>
      <c r="G818" s="297">
        <f t="shared" si="1016"/>
        <v>121565</v>
      </c>
    </row>
    <row r="819" spans="1:7" x14ac:dyDescent="0.35">
      <c r="A819" s="248"/>
      <c r="B819" s="249"/>
      <c r="C819" s="249"/>
      <c r="D819" s="249"/>
      <c r="E819" s="249">
        <f>P796</f>
        <v>36.491657000000004</v>
      </c>
      <c r="F819" s="249">
        <f t="shared" ref="F819:G819" si="1025">Q796</f>
        <v>47.468288950000002</v>
      </c>
      <c r="G819" s="249">
        <f t="shared" si="1025"/>
        <v>58.444920900000007</v>
      </c>
    </row>
    <row r="820" spans="1:7" x14ac:dyDescent="0.35">
      <c r="A820" s="251" t="s">
        <v>15</v>
      </c>
      <c r="C820" s="233">
        <v>214</v>
      </c>
      <c r="E820" s="296">
        <f t="shared" si="1016"/>
        <v>75903</v>
      </c>
      <c r="F820" s="296">
        <f t="shared" si="1016"/>
        <v>98734</v>
      </c>
      <c r="G820" s="297">
        <f t="shared" si="1016"/>
        <v>121565</v>
      </c>
    </row>
    <row r="821" spans="1:7" x14ac:dyDescent="0.35">
      <c r="A821" s="248"/>
      <c r="B821" s="249"/>
      <c r="C821" s="249"/>
      <c r="D821" s="249"/>
      <c r="E821" s="249">
        <f>P796</f>
        <v>36.491657000000004</v>
      </c>
      <c r="F821" s="249">
        <f t="shared" ref="F821:G821" si="1026">Q796</f>
        <v>47.468288950000002</v>
      </c>
      <c r="G821" s="249">
        <f t="shared" si="1026"/>
        <v>58.444920900000007</v>
      </c>
    </row>
    <row r="822" spans="1:7" x14ac:dyDescent="0.35">
      <c r="A822" s="252" t="s">
        <v>171</v>
      </c>
      <c r="B822" s="253"/>
      <c r="C822" s="254">
        <v>214</v>
      </c>
      <c r="D822" s="253"/>
      <c r="E822" s="296">
        <f t="shared" si="1016"/>
        <v>75903</v>
      </c>
      <c r="F822" s="296">
        <f t="shared" si="1016"/>
        <v>98734</v>
      </c>
      <c r="G822" s="297">
        <f t="shared" si="1016"/>
        <v>121565</v>
      </c>
    </row>
    <row r="823" spans="1:7" x14ac:dyDescent="0.35">
      <c r="A823" s="248"/>
      <c r="B823" s="249"/>
      <c r="C823" s="249"/>
      <c r="D823" s="249"/>
      <c r="E823" s="249">
        <f>P796</f>
        <v>36.491657000000004</v>
      </c>
      <c r="F823" s="249">
        <f t="shared" ref="F823:G823" si="1027">Q796</f>
        <v>47.468288950000002</v>
      </c>
      <c r="G823" s="249">
        <f t="shared" si="1027"/>
        <v>58.444920900000007</v>
      </c>
    </row>
    <row r="824" spans="1:7" hidden="1" x14ac:dyDescent="0.35">
      <c r="A824" s="308" t="s">
        <v>238</v>
      </c>
      <c r="C824" s="233">
        <v>214</v>
      </c>
      <c r="E824" s="296">
        <f t="shared" si="1016"/>
        <v>75903</v>
      </c>
      <c r="F824" s="296">
        <f t="shared" si="1016"/>
        <v>98734</v>
      </c>
      <c r="G824" s="297">
        <f t="shared" si="1016"/>
        <v>121565</v>
      </c>
    </row>
    <row r="825" spans="1:7" hidden="1" x14ac:dyDescent="0.35">
      <c r="A825" s="248"/>
      <c r="B825" s="249"/>
      <c r="C825" s="249"/>
      <c r="D825" s="249"/>
      <c r="E825" s="249">
        <f t="shared" ref="E825" si="1028">ROUND(E704*1.0295,4)</f>
        <v>36.491700000000002</v>
      </c>
      <c r="F825" s="249">
        <f t="shared" ref="F825" si="1029">(G825-E825)/2+E825</f>
        <v>47.468299999999999</v>
      </c>
      <c r="G825" s="250">
        <f t="shared" ref="G825" si="1030">ROUND(G704*1.0295,4)</f>
        <v>58.444899999999997</v>
      </c>
    </row>
    <row r="826" spans="1:7" x14ac:dyDescent="0.35">
      <c r="A826" s="252" t="s">
        <v>164</v>
      </c>
      <c r="B826" s="253"/>
      <c r="C826" s="233">
        <v>214</v>
      </c>
      <c r="D826" s="253"/>
      <c r="E826" s="296">
        <f t="shared" si="1016"/>
        <v>75903</v>
      </c>
      <c r="F826" s="296">
        <f t="shared" si="1016"/>
        <v>98734</v>
      </c>
      <c r="G826" s="297">
        <f t="shared" si="1016"/>
        <v>121565</v>
      </c>
    </row>
    <row r="827" spans="1:7" x14ac:dyDescent="0.35">
      <c r="A827" s="248"/>
      <c r="B827" s="249"/>
      <c r="C827" s="249"/>
      <c r="D827" s="249"/>
      <c r="E827" s="249">
        <f>P796</f>
        <v>36.491657000000004</v>
      </c>
      <c r="F827" s="249">
        <f t="shared" ref="F827:G827" si="1031">Q796</f>
        <v>47.468288950000002</v>
      </c>
      <c r="G827" s="249">
        <f t="shared" si="1031"/>
        <v>58.444920900000007</v>
      </c>
    </row>
    <row r="828" spans="1:7" x14ac:dyDescent="0.35">
      <c r="A828" s="252" t="s">
        <v>241</v>
      </c>
      <c r="B828" s="253"/>
      <c r="C828" s="314">
        <v>214</v>
      </c>
      <c r="D828" s="253"/>
      <c r="E828" s="296">
        <f t="shared" si="1016"/>
        <v>75903</v>
      </c>
      <c r="F828" s="296">
        <f t="shared" si="1016"/>
        <v>98734</v>
      </c>
      <c r="G828" s="297">
        <f t="shared" si="1016"/>
        <v>121565</v>
      </c>
    </row>
    <row r="829" spans="1:7" x14ac:dyDescent="0.35">
      <c r="A829" s="248"/>
      <c r="B829" s="249"/>
      <c r="C829" s="311"/>
      <c r="D829" s="249"/>
      <c r="E829" s="249">
        <f>P796</f>
        <v>36.491657000000004</v>
      </c>
      <c r="F829" s="249">
        <f t="shared" ref="F829:G829" si="1032">Q796</f>
        <v>47.468288950000002</v>
      </c>
      <c r="G829" s="249">
        <f t="shared" si="1032"/>
        <v>58.444920900000007</v>
      </c>
    </row>
    <row r="830" spans="1:7" x14ac:dyDescent="0.35">
      <c r="A830" s="252" t="s">
        <v>233</v>
      </c>
      <c r="B830" s="253"/>
      <c r="C830" s="315">
        <v>214</v>
      </c>
      <c r="D830" s="253"/>
      <c r="E830" s="296">
        <f t="shared" si="1016"/>
        <v>75903</v>
      </c>
      <c r="F830" s="296">
        <f t="shared" si="1016"/>
        <v>98734</v>
      </c>
      <c r="G830" s="297">
        <f t="shared" si="1016"/>
        <v>121565</v>
      </c>
    </row>
    <row r="831" spans="1:7" x14ac:dyDescent="0.35">
      <c r="A831" s="248"/>
      <c r="B831" s="249"/>
      <c r="C831" s="311"/>
      <c r="D831" s="249"/>
      <c r="E831" s="249">
        <f>P796</f>
        <v>36.491657000000004</v>
      </c>
      <c r="F831" s="249">
        <f t="shared" ref="F831:G831" si="1033">Q796</f>
        <v>47.468288950000002</v>
      </c>
      <c r="G831" s="249">
        <f t="shared" si="1033"/>
        <v>58.444920900000007</v>
      </c>
    </row>
    <row r="832" spans="1:7" x14ac:dyDescent="0.35">
      <c r="A832" s="251" t="s">
        <v>17</v>
      </c>
      <c r="C832" s="314">
        <v>213</v>
      </c>
      <c r="E832" s="296">
        <f t="shared" si="1016"/>
        <v>71170</v>
      </c>
      <c r="F832" s="296">
        <f t="shared" si="1016"/>
        <v>92578</v>
      </c>
      <c r="G832" s="297">
        <f t="shared" si="1016"/>
        <v>113987</v>
      </c>
    </row>
    <row r="833" spans="1:7" x14ac:dyDescent="0.35">
      <c r="A833" s="248"/>
      <c r="B833" s="249"/>
      <c r="C833" s="311"/>
      <c r="D833" s="249"/>
      <c r="E833" s="249">
        <f>P797</f>
        <v>34.216564950000006</v>
      </c>
      <c r="F833" s="249">
        <f t="shared" ref="F833:G833" si="1034">Q797</f>
        <v>44.508888250000005</v>
      </c>
      <c r="G833" s="249">
        <f t="shared" si="1034"/>
        <v>54.801211550000005</v>
      </c>
    </row>
    <row r="834" spans="1:7" hidden="1" x14ac:dyDescent="0.35">
      <c r="A834" s="251" t="s">
        <v>196</v>
      </c>
      <c r="C834" s="314">
        <v>213</v>
      </c>
      <c r="E834" s="296">
        <f t="shared" si="1016"/>
        <v>71171</v>
      </c>
      <c r="F834" s="296">
        <f t="shared" si="1016"/>
        <v>92579</v>
      </c>
      <c r="G834" s="297">
        <f t="shared" si="1016"/>
        <v>113986</v>
      </c>
    </row>
    <row r="835" spans="1:7" hidden="1" x14ac:dyDescent="0.35">
      <c r="A835" s="248"/>
      <c r="B835" s="249"/>
      <c r="C835" s="311"/>
      <c r="D835" s="249"/>
      <c r="E835" s="249">
        <f t="shared" ref="E835" si="1035">ROUND(E712*1.0295,4)</f>
        <v>34.2166</v>
      </c>
      <c r="F835" s="249">
        <f t="shared" ref="F835" si="1036">(G835-E835)/2+E835</f>
        <v>44.508899999999997</v>
      </c>
      <c r="G835" s="250">
        <f t="shared" ref="G835" si="1037">ROUND(G712*1.0295,4)</f>
        <v>54.801200000000001</v>
      </c>
    </row>
    <row r="836" spans="1:7" hidden="1" x14ac:dyDescent="0.35">
      <c r="A836" s="252" t="s">
        <v>192</v>
      </c>
      <c r="B836" s="253"/>
      <c r="C836" s="315">
        <v>213</v>
      </c>
      <c r="D836" s="253"/>
      <c r="E836" s="296">
        <f t="shared" si="1016"/>
        <v>71171</v>
      </c>
      <c r="F836" s="296">
        <f t="shared" si="1016"/>
        <v>92579</v>
      </c>
      <c r="G836" s="297">
        <f t="shared" si="1016"/>
        <v>113986</v>
      </c>
    </row>
    <row r="837" spans="1:7" hidden="1" x14ac:dyDescent="0.35">
      <c r="A837" s="248"/>
      <c r="B837" s="249"/>
      <c r="C837" s="311"/>
      <c r="D837" s="249"/>
      <c r="E837" s="249">
        <f t="shared" ref="E837" si="1038">ROUND(E714*1.0295,4)</f>
        <v>34.2166</v>
      </c>
      <c r="F837" s="249">
        <f t="shared" ref="F837" si="1039">(G837-E837)/2+E837</f>
        <v>44.508899999999997</v>
      </c>
      <c r="G837" s="250">
        <f t="shared" ref="G837" si="1040">ROUND(G714*1.0295,4)</f>
        <v>54.801200000000001</v>
      </c>
    </row>
    <row r="838" spans="1:7" hidden="1" x14ac:dyDescent="0.35">
      <c r="A838" s="252" t="s">
        <v>233</v>
      </c>
      <c r="B838" s="253"/>
      <c r="C838" s="315">
        <v>213</v>
      </c>
      <c r="D838" s="253"/>
      <c r="E838" s="296">
        <f t="shared" si="1016"/>
        <v>71171</v>
      </c>
      <c r="F838" s="296">
        <f t="shared" si="1016"/>
        <v>92579</v>
      </c>
      <c r="G838" s="297">
        <f t="shared" si="1016"/>
        <v>113986</v>
      </c>
    </row>
    <row r="839" spans="1:7" hidden="1" x14ac:dyDescent="0.35">
      <c r="A839" s="248"/>
      <c r="B839" s="249"/>
      <c r="C839" s="311"/>
      <c r="D839" s="249"/>
      <c r="E839" s="249">
        <f t="shared" ref="E839" si="1041">ROUND(E716*1.0295,4)</f>
        <v>34.2166</v>
      </c>
      <c r="F839" s="249">
        <f t="shared" ref="F839" si="1042">(G839-E839)/2+E839</f>
        <v>44.508899999999997</v>
      </c>
      <c r="G839" s="250">
        <f t="shared" ref="G839" si="1043">ROUND(G716*1.0295,4)</f>
        <v>54.801200000000001</v>
      </c>
    </row>
    <row r="840" spans="1:7" x14ac:dyDescent="0.35">
      <c r="A840" s="251" t="s">
        <v>181</v>
      </c>
      <c r="C840" s="314">
        <v>213</v>
      </c>
      <c r="E840" s="296">
        <f t="shared" si="1016"/>
        <v>71170</v>
      </c>
      <c r="F840" s="296">
        <f t="shared" si="1016"/>
        <v>92578</v>
      </c>
      <c r="G840" s="297">
        <f t="shared" si="1016"/>
        <v>113987</v>
      </c>
    </row>
    <row r="841" spans="1:7" x14ac:dyDescent="0.35">
      <c r="A841" s="248"/>
      <c r="B841" s="249"/>
      <c r="C841" s="311"/>
      <c r="D841" s="249"/>
      <c r="E841" s="249">
        <f>P797</f>
        <v>34.216564950000006</v>
      </c>
      <c r="F841" s="249">
        <f t="shared" ref="F841:G841" si="1044">Q797</f>
        <v>44.508888250000005</v>
      </c>
      <c r="G841" s="249">
        <f t="shared" si="1044"/>
        <v>54.801211550000005</v>
      </c>
    </row>
    <row r="842" spans="1:7" x14ac:dyDescent="0.35">
      <c r="A842" s="251" t="s">
        <v>18</v>
      </c>
      <c r="C842" s="314">
        <v>212</v>
      </c>
      <c r="E842" s="296">
        <f t="shared" si="1016"/>
        <v>64884</v>
      </c>
      <c r="F842" s="296">
        <f t="shared" si="1016"/>
        <v>84402</v>
      </c>
      <c r="G842" s="297">
        <f t="shared" si="1016"/>
        <v>103919</v>
      </c>
    </row>
    <row r="843" spans="1:7" x14ac:dyDescent="0.35">
      <c r="A843" s="248"/>
      <c r="B843" s="249"/>
      <c r="C843" s="311"/>
      <c r="D843" s="249"/>
      <c r="E843" s="249">
        <f>P798</f>
        <v>31.194467700000001</v>
      </c>
      <c r="F843" s="249">
        <f t="shared" ref="F843:G843" si="1045">Q798</f>
        <v>40.577691025</v>
      </c>
      <c r="G843" s="249">
        <f t="shared" si="1045"/>
        <v>49.960914350000003</v>
      </c>
    </row>
    <row r="844" spans="1:7" x14ac:dyDescent="0.35">
      <c r="A844" s="244" t="s">
        <v>193</v>
      </c>
      <c r="B844" s="245"/>
      <c r="C844" s="316">
        <v>212</v>
      </c>
      <c r="D844" s="245"/>
      <c r="E844" s="296">
        <f t="shared" si="1016"/>
        <v>64885</v>
      </c>
      <c r="F844" s="296">
        <f t="shared" si="1016"/>
        <v>84402</v>
      </c>
      <c r="G844" s="297">
        <f t="shared" si="1016"/>
        <v>103919</v>
      </c>
    </row>
    <row r="845" spans="1:7" x14ac:dyDescent="0.35">
      <c r="A845" s="248"/>
      <c r="B845" s="249"/>
      <c r="C845" s="311"/>
      <c r="D845" s="249"/>
      <c r="E845" s="249">
        <f t="shared" ref="E845" si="1046">ROUND(E722*1.0295,4)</f>
        <v>31.194500000000001</v>
      </c>
      <c r="F845" s="249">
        <f t="shared" ref="F845" si="1047">(G845-E845)/2+E845</f>
        <v>40.5777</v>
      </c>
      <c r="G845" s="250">
        <f t="shared" ref="G845" si="1048">ROUND(G722*1.0295,4)</f>
        <v>49.960900000000002</v>
      </c>
    </row>
    <row r="846" spans="1:7" x14ac:dyDescent="0.35">
      <c r="A846" s="251" t="s">
        <v>20</v>
      </c>
      <c r="C846" s="314">
        <v>212</v>
      </c>
      <c r="E846" s="296">
        <f t="shared" si="1016"/>
        <v>64885</v>
      </c>
      <c r="F846" s="296">
        <f t="shared" si="1016"/>
        <v>84402</v>
      </c>
      <c r="G846" s="297">
        <f t="shared" si="1016"/>
        <v>103919</v>
      </c>
    </row>
    <row r="847" spans="1:7" x14ac:dyDescent="0.35">
      <c r="A847" s="248"/>
      <c r="B847" s="249"/>
      <c r="C847" s="311"/>
      <c r="D847" s="249"/>
      <c r="E847" s="249">
        <f t="shared" ref="E847" si="1049">ROUND(E724*1.0295,4)</f>
        <v>31.194500000000001</v>
      </c>
      <c r="F847" s="249">
        <f t="shared" ref="F847" si="1050">(G847-E847)/2+E847</f>
        <v>40.5777</v>
      </c>
      <c r="G847" s="250">
        <f t="shared" ref="G847" si="1051">ROUND(G724*1.0295,4)</f>
        <v>49.960900000000002</v>
      </c>
    </row>
    <row r="848" spans="1:7" hidden="1" x14ac:dyDescent="0.35">
      <c r="A848" s="252" t="s">
        <v>228</v>
      </c>
      <c r="B848" s="253"/>
      <c r="C848" s="315">
        <v>212</v>
      </c>
      <c r="D848" s="253"/>
      <c r="E848" s="296">
        <f t="shared" si="1016"/>
        <v>64885</v>
      </c>
      <c r="F848" s="296">
        <f t="shared" si="1016"/>
        <v>84402</v>
      </c>
      <c r="G848" s="297">
        <f t="shared" si="1016"/>
        <v>103919</v>
      </c>
    </row>
    <row r="849" spans="1:7" hidden="1" x14ac:dyDescent="0.35">
      <c r="A849" s="248"/>
      <c r="B849" s="249"/>
      <c r="C849" s="311"/>
      <c r="D849" s="249"/>
      <c r="E849" s="249">
        <f t="shared" ref="E849" si="1052">ROUND(E726*1.0295,4)</f>
        <v>31.194500000000001</v>
      </c>
      <c r="F849" s="249">
        <f t="shared" ref="F849" si="1053">(G849-E849)/2+E849</f>
        <v>40.5777</v>
      </c>
      <c r="G849" s="250">
        <f t="shared" ref="G849" si="1054">ROUND(G726*1.0295,4)</f>
        <v>49.960900000000002</v>
      </c>
    </row>
    <row r="850" spans="1:7" x14ac:dyDescent="0.35">
      <c r="A850" s="252" t="s">
        <v>194</v>
      </c>
      <c r="B850" s="253"/>
      <c r="C850" s="315">
        <v>212</v>
      </c>
      <c r="D850" s="253"/>
      <c r="E850" s="296">
        <f t="shared" si="1016"/>
        <v>64885</v>
      </c>
      <c r="F850" s="296">
        <f t="shared" si="1016"/>
        <v>84402</v>
      </c>
      <c r="G850" s="297">
        <f t="shared" si="1016"/>
        <v>103919</v>
      </c>
    </row>
    <row r="851" spans="1:7" x14ac:dyDescent="0.35">
      <c r="A851" s="248"/>
      <c r="B851" s="249"/>
      <c r="C851" s="311"/>
      <c r="D851" s="249"/>
      <c r="E851" s="249">
        <f t="shared" ref="E851" si="1055">ROUND(E728*1.0295,4)</f>
        <v>31.194500000000001</v>
      </c>
      <c r="F851" s="249">
        <f t="shared" ref="F851" si="1056">(G851-E851)/2+E851</f>
        <v>40.5777</v>
      </c>
      <c r="G851" s="250">
        <f t="shared" ref="G851" si="1057">ROUND(G728*1.0295,4)</f>
        <v>49.960900000000002</v>
      </c>
    </row>
    <row r="852" spans="1:7" x14ac:dyDescent="0.35">
      <c r="A852" s="293" t="s">
        <v>230</v>
      </c>
      <c r="B852" s="245"/>
      <c r="C852" s="316">
        <v>212</v>
      </c>
      <c r="D852" s="245"/>
      <c r="E852" s="296">
        <f t="shared" si="1016"/>
        <v>64885</v>
      </c>
      <c r="F852" s="296">
        <f t="shared" si="1016"/>
        <v>84402</v>
      </c>
      <c r="G852" s="297">
        <f t="shared" si="1016"/>
        <v>103919</v>
      </c>
    </row>
    <row r="853" spans="1:7" x14ac:dyDescent="0.35">
      <c r="A853" s="248"/>
      <c r="B853" s="249"/>
      <c r="C853" s="311"/>
      <c r="D853" s="249"/>
      <c r="E853" s="249">
        <f t="shared" ref="E853" si="1058">ROUND(E730*1.0295,4)</f>
        <v>31.194500000000001</v>
      </c>
      <c r="F853" s="249">
        <f t="shared" ref="F853" si="1059">(G853-E853)/2+E853</f>
        <v>40.5777</v>
      </c>
      <c r="G853" s="250">
        <f t="shared" ref="G853" si="1060">ROUND(G730*1.0295,4)</f>
        <v>49.960900000000002</v>
      </c>
    </row>
    <row r="854" spans="1:7" x14ac:dyDescent="0.35">
      <c r="A854" s="252" t="s">
        <v>242</v>
      </c>
      <c r="B854" s="253"/>
      <c r="C854" s="314">
        <v>212</v>
      </c>
      <c r="D854" s="253"/>
      <c r="E854" s="296">
        <f t="shared" si="1016"/>
        <v>64885</v>
      </c>
      <c r="F854" s="296">
        <f t="shared" si="1016"/>
        <v>84402</v>
      </c>
      <c r="G854" s="297">
        <f t="shared" si="1016"/>
        <v>103919</v>
      </c>
    </row>
    <row r="855" spans="1:7" x14ac:dyDescent="0.35">
      <c r="A855" s="248"/>
      <c r="B855" s="249"/>
      <c r="C855" s="311"/>
      <c r="D855" s="249"/>
      <c r="E855" s="249">
        <f t="shared" ref="E855" si="1061">ROUND(E732*1.0295,4)</f>
        <v>31.194500000000001</v>
      </c>
      <c r="F855" s="249">
        <f t="shared" ref="F855" si="1062">(G855-E855)/2+E855</f>
        <v>40.5777</v>
      </c>
      <c r="G855" s="250">
        <f t="shared" ref="G855" si="1063">ROUND(G732*1.0295,4)</f>
        <v>49.960900000000002</v>
      </c>
    </row>
    <row r="856" spans="1:7" x14ac:dyDescent="0.35">
      <c r="A856" s="251" t="s">
        <v>51</v>
      </c>
      <c r="B856" s="253"/>
      <c r="C856" s="314">
        <v>211</v>
      </c>
      <c r="E856" s="296">
        <f t="shared" si="1016"/>
        <v>59637</v>
      </c>
      <c r="F856" s="296">
        <f t="shared" si="1016"/>
        <v>77576</v>
      </c>
      <c r="G856" s="297">
        <f t="shared" si="1016"/>
        <v>95515</v>
      </c>
    </row>
    <row r="857" spans="1:7" x14ac:dyDescent="0.35">
      <c r="A857" s="248"/>
      <c r="B857" s="249"/>
      <c r="C857" s="249"/>
      <c r="D857" s="249"/>
      <c r="E857" s="249">
        <f t="shared" ref="E857" si="1064">ROUND(E734*1.0295,4)</f>
        <v>28.671800000000001</v>
      </c>
      <c r="F857" s="249">
        <f t="shared" ref="F857" si="1065">(G857-E857)/2+E857</f>
        <v>37.296250000000001</v>
      </c>
      <c r="G857" s="250">
        <f t="shared" ref="G857" si="1066">ROUND(G734*1.0295,4)</f>
        <v>45.920699999999997</v>
      </c>
    </row>
    <row r="858" spans="1:7" x14ac:dyDescent="0.35">
      <c r="A858" s="251" t="s">
        <v>37</v>
      </c>
      <c r="C858" s="233">
        <v>211</v>
      </c>
      <c r="E858" s="296">
        <f t="shared" si="1016"/>
        <v>59637</v>
      </c>
      <c r="F858" s="296">
        <f t="shared" si="1016"/>
        <v>77576</v>
      </c>
      <c r="G858" s="297">
        <f t="shared" si="1016"/>
        <v>95515</v>
      </c>
    </row>
    <row r="859" spans="1:7" x14ac:dyDescent="0.35">
      <c r="A859" s="248"/>
      <c r="B859" s="249"/>
      <c r="C859" s="249"/>
      <c r="D859" s="249"/>
      <c r="E859" s="249">
        <f t="shared" ref="E859" si="1067">ROUND(E736*1.0295,4)</f>
        <v>28.671800000000001</v>
      </c>
      <c r="F859" s="249">
        <f t="shared" ref="F859" si="1068">(G859-E859)/2+E859</f>
        <v>37.296250000000001</v>
      </c>
      <c r="G859" s="250">
        <f t="shared" ref="G859" si="1069">ROUND(G736*1.0295,4)</f>
        <v>45.920699999999997</v>
      </c>
    </row>
    <row r="860" spans="1:7" x14ac:dyDescent="0.35">
      <c r="A860" s="255" t="s">
        <v>21</v>
      </c>
      <c r="B860" s="256"/>
      <c r="C860" s="257">
        <v>211</v>
      </c>
      <c r="D860" s="256"/>
      <c r="E860" s="296">
        <f t="shared" si="1016"/>
        <v>59637</v>
      </c>
      <c r="F860" s="296">
        <f t="shared" si="1016"/>
        <v>77576</v>
      </c>
      <c r="G860" s="297">
        <f t="shared" si="1016"/>
        <v>95515</v>
      </c>
    </row>
    <row r="861" spans="1:7" x14ac:dyDescent="0.35">
      <c r="A861" s="259"/>
      <c r="B861" s="260"/>
      <c r="C861" s="284"/>
      <c r="D861" s="260"/>
      <c r="E861" s="260">
        <f t="shared" ref="E861" si="1070">ROUND(E738*1.0295,4)</f>
        <v>28.671800000000001</v>
      </c>
      <c r="F861" s="260">
        <f t="shared" ref="F861" si="1071">(G861-E861)/2+E861</f>
        <v>37.296250000000001</v>
      </c>
      <c r="G861" s="261">
        <f t="shared" ref="G861" si="1072">ROUND(G738*1.0295,4)</f>
        <v>45.920699999999997</v>
      </c>
    </row>
    <row r="862" spans="1:7" x14ac:dyDescent="0.35">
      <c r="A862" s="262"/>
      <c r="B862" s="253"/>
      <c r="C862" s="253"/>
      <c r="D862" s="253"/>
      <c r="E862" s="253"/>
      <c r="F862" s="253"/>
      <c r="G862" s="253"/>
    </row>
    <row r="863" spans="1:7" x14ac:dyDescent="0.35">
      <c r="A863" s="229" t="s">
        <v>61</v>
      </c>
      <c r="B863" s="230"/>
      <c r="C863" s="230"/>
      <c r="D863" s="230"/>
      <c r="E863" s="231"/>
      <c r="F863" s="231"/>
      <c r="G863" s="232" t="str">
        <f>G784</f>
        <v>FY 2019/2020, 2.95%</v>
      </c>
    </row>
    <row r="864" spans="1:7" x14ac:dyDescent="0.35">
      <c r="A864" s="234"/>
      <c r="B864" s="235"/>
      <c r="C864" s="236" t="s">
        <v>0</v>
      </c>
      <c r="D864" s="235"/>
      <c r="E864" s="237"/>
      <c r="F864" s="237"/>
      <c r="G864" s="237"/>
    </row>
    <row r="865" spans="1:7" x14ac:dyDescent="0.35">
      <c r="A865" s="238" t="s">
        <v>1</v>
      </c>
      <c r="B865" s="239"/>
      <c r="C865" s="239" t="s">
        <v>2</v>
      </c>
      <c r="D865" s="239"/>
      <c r="E865" s="240" t="s">
        <v>3</v>
      </c>
      <c r="F865" s="240" t="s">
        <v>4</v>
      </c>
      <c r="G865" s="240" t="s">
        <v>5</v>
      </c>
    </row>
    <row r="866" spans="1:7" x14ac:dyDescent="0.35">
      <c r="A866" s="298" t="s">
        <v>23</v>
      </c>
      <c r="B866" s="299"/>
      <c r="C866" s="299"/>
      <c r="D866" s="299"/>
      <c r="E866" s="300"/>
      <c r="F866" s="300"/>
      <c r="G866" s="301"/>
    </row>
    <row r="867" spans="1:7" x14ac:dyDescent="0.35">
      <c r="A867" s="251" t="s">
        <v>48</v>
      </c>
      <c r="C867" s="233">
        <v>119</v>
      </c>
      <c r="E867" s="296">
        <f t="shared" ref="E867:G881" si="1073">ROUND(E868*2080,0)</f>
        <v>68492</v>
      </c>
      <c r="F867" s="296">
        <f t="shared" si="1073"/>
        <v>84108</v>
      </c>
      <c r="G867" s="297">
        <f t="shared" si="1073"/>
        <v>99725</v>
      </c>
    </row>
    <row r="868" spans="1:7" x14ac:dyDescent="0.35">
      <c r="A868" s="248"/>
      <c r="B868" s="249"/>
      <c r="C868" s="249"/>
      <c r="D868" s="249"/>
      <c r="E868" s="249">
        <f>ROUND(E745*1.0295,4)</f>
        <v>32.928899999999999</v>
      </c>
      <c r="F868" s="249">
        <f t="shared" ref="F868" si="1074">(G868-E868)/2+E868</f>
        <v>40.436750000000004</v>
      </c>
      <c r="G868" s="250">
        <f>ROUND(G745*1.0295,4)</f>
        <v>47.944600000000001</v>
      </c>
    </row>
    <row r="869" spans="1:7" x14ac:dyDescent="0.35">
      <c r="A869" s="251" t="s">
        <v>172</v>
      </c>
      <c r="B869" s="253"/>
      <c r="C869" s="254">
        <v>119</v>
      </c>
      <c r="D869" s="253"/>
      <c r="E869" s="296">
        <f t="shared" si="1073"/>
        <v>68492</v>
      </c>
      <c r="F869" s="296">
        <f t="shared" si="1073"/>
        <v>84108</v>
      </c>
      <c r="G869" s="297">
        <f t="shared" si="1073"/>
        <v>99725</v>
      </c>
    </row>
    <row r="870" spans="1:7" x14ac:dyDescent="0.35">
      <c r="A870" s="248"/>
      <c r="B870" s="249"/>
      <c r="C870" s="249"/>
      <c r="D870" s="249"/>
      <c r="E870" s="249">
        <f t="shared" ref="E870" si="1075">ROUND(E747*1.0295,4)</f>
        <v>32.928899999999999</v>
      </c>
      <c r="F870" s="249">
        <f t="shared" ref="F870" si="1076">(G870-E870)/2+E870</f>
        <v>40.436750000000004</v>
      </c>
      <c r="G870" s="250">
        <f t="shared" ref="G870" si="1077">ROUND(G747*1.0295,4)</f>
        <v>47.944600000000001</v>
      </c>
    </row>
    <row r="871" spans="1:7" x14ac:dyDescent="0.35">
      <c r="A871" s="251" t="s">
        <v>36</v>
      </c>
      <c r="C871" s="233">
        <v>118</v>
      </c>
      <c r="E871" s="296">
        <f t="shared" si="1073"/>
        <v>66073</v>
      </c>
      <c r="F871" s="296">
        <f t="shared" si="1073"/>
        <v>81138</v>
      </c>
      <c r="G871" s="297">
        <f t="shared" si="1073"/>
        <v>96203</v>
      </c>
    </row>
    <row r="872" spans="1:7" x14ac:dyDescent="0.35">
      <c r="A872" s="248"/>
      <c r="B872" s="249"/>
      <c r="C872" s="249"/>
      <c r="D872" s="249"/>
      <c r="E872" s="249">
        <f t="shared" ref="E872" si="1078">ROUND(E749*1.0295,4)</f>
        <v>31.765999999999998</v>
      </c>
      <c r="F872" s="249">
        <f t="shared" ref="F872" si="1079">(G872-E872)/2+E872</f>
        <v>39.008749999999999</v>
      </c>
      <c r="G872" s="250">
        <f t="shared" ref="G872" si="1080">ROUND(G749*1.0295,4)</f>
        <v>46.2515</v>
      </c>
    </row>
    <row r="873" spans="1:7" x14ac:dyDescent="0.35">
      <c r="A873" s="251" t="s">
        <v>25</v>
      </c>
      <c r="C873" s="233">
        <v>117</v>
      </c>
      <c r="E873" s="296">
        <f t="shared" si="1073"/>
        <v>60628</v>
      </c>
      <c r="F873" s="296">
        <f t="shared" si="1073"/>
        <v>74452</v>
      </c>
      <c r="G873" s="297">
        <f t="shared" si="1073"/>
        <v>88275</v>
      </c>
    </row>
    <row r="874" spans="1:7" x14ac:dyDescent="0.35">
      <c r="A874" s="248"/>
      <c r="B874" s="249"/>
      <c r="C874" s="249"/>
      <c r="D874" s="249"/>
      <c r="E874" s="249">
        <f t="shared" ref="E874" si="1081">ROUND(E751*1.0295,4)</f>
        <v>29.148199999999999</v>
      </c>
      <c r="F874" s="249">
        <f t="shared" ref="F874" si="1082">(G874-E874)/2+E874</f>
        <v>35.793999999999997</v>
      </c>
      <c r="G874" s="250">
        <f t="shared" ref="G874" si="1083">ROUND(G751*1.0295,4)</f>
        <v>42.439799999999998</v>
      </c>
    </row>
    <row r="875" spans="1:7" x14ac:dyDescent="0.35">
      <c r="A875" s="251" t="s">
        <v>26</v>
      </c>
      <c r="C875" s="233">
        <v>116</v>
      </c>
      <c r="E875" s="296">
        <f t="shared" si="1073"/>
        <v>55182</v>
      </c>
      <c r="F875" s="296">
        <f t="shared" si="1073"/>
        <v>67763</v>
      </c>
      <c r="G875" s="297">
        <f t="shared" si="1073"/>
        <v>80344</v>
      </c>
    </row>
    <row r="876" spans="1:7" x14ac:dyDescent="0.35">
      <c r="A876" s="248"/>
      <c r="B876" s="249"/>
      <c r="C876" s="249"/>
      <c r="D876" s="249"/>
      <c r="E876" s="249">
        <f t="shared" ref="E876" si="1084">ROUND(E753*1.0295,4)</f>
        <v>26.529599999999999</v>
      </c>
      <c r="F876" s="249">
        <f t="shared" ref="F876" si="1085">(G876-E876)/2+E876</f>
        <v>32.578299999999999</v>
      </c>
      <c r="G876" s="250">
        <f t="shared" ref="G876" si="1086">ROUND(G753*1.0295,4)</f>
        <v>38.627000000000002</v>
      </c>
    </row>
    <row r="877" spans="1:7" x14ac:dyDescent="0.35">
      <c r="A877" s="252" t="s">
        <v>232</v>
      </c>
      <c r="B877" s="253"/>
      <c r="C877" s="233">
        <v>116</v>
      </c>
      <c r="D877" s="253"/>
      <c r="E877" s="296">
        <f t="shared" si="1073"/>
        <v>55182</v>
      </c>
      <c r="F877" s="296">
        <f t="shared" si="1073"/>
        <v>67763</v>
      </c>
      <c r="G877" s="297">
        <f t="shared" si="1073"/>
        <v>80344</v>
      </c>
    </row>
    <row r="878" spans="1:7" x14ac:dyDescent="0.35">
      <c r="A878" s="248"/>
      <c r="B878" s="249"/>
      <c r="C878" s="249"/>
      <c r="D878" s="249"/>
      <c r="E878" s="249">
        <f t="shared" ref="E878" si="1087">ROUND(E755*1.0295,4)</f>
        <v>26.529599999999999</v>
      </c>
      <c r="F878" s="249">
        <f t="shared" ref="F878" si="1088">(G878-E878)/2+E878</f>
        <v>32.578299999999999</v>
      </c>
      <c r="G878" s="250">
        <f t="shared" ref="G878" si="1089">ROUND(G755*1.0295,4)</f>
        <v>38.627000000000002</v>
      </c>
    </row>
    <row r="879" spans="1:7" x14ac:dyDescent="0.35">
      <c r="A879" s="251" t="s">
        <v>27</v>
      </c>
      <c r="C879" s="233">
        <v>115</v>
      </c>
      <c r="E879" s="296">
        <f t="shared" si="1073"/>
        <v>53264</v>
      </c>
      <c r="F879" s="296">
        <f t="shared" si="1073"/>
        <v>65408</v>
      </c>
      <c r="G879" s="297">
        <f t="shared" si="1073"/>
        <v>77552</v>
      </c>
    </row>
    <row r="880" spans="1:7" x14ac:dyDescent="0.35">
      <c r="A880" s="248"/>
      <c r="B880" s="249"/>
      <c r="C880" s="249"/>
      <c r="D880" s="249"/>
      <c r="E880" s="249">
        <f t="shared" ref="E880" si="1090">ROUND(E757*1.0295,4)</f>
        <v>25.607800000000001</v>
      </c>
      <c r="F880" s="249">
        <f t="shared" ref="F880" si="1091">(G880-E880)/2+E880</f>
        <v>31.446300000000001</v>
      </c>
      <c r="G880" s="250">
        <f t="shared" ref="G880" si="1092">ROUND(G757*1.0295,4)</f>
        <v>37.284799999999997</v>
      </c>
    </row>
    <row r="881" spans="1:7" hidden="1" x14ac:dyDescent="0.35">
      <c r="A881" s="282" t="s">
        <v>60</v>
      </c>
      <c r="C881" s="233">
        <v>115</v>
      </c>
      <c r="E881" s="296">
        <f t="shared" si="1073"/>
        <v>53264</v>
      </c>
      <c r="F881" s="296">
        <f t="shared" si="1073"/>
        <v>65408</v>
      </c>
      <c r="G881" s="297">
        <f t="shared" si="1073"/>
        <v>77552</v>
      </c>
    </row>
    <row r="882" spans="1:7" hidden="1" x14ac:dyDescent="0.35">
      <c r="A882" s="248"/>
      <c r="B882" s="249"/>
      <c r="C882" s="249"/>
      <c r="D882" s="249"/>
      <c r="E882" s="249">
        <f t="shared" ref="E882" si="1093">ROUND(E759*1.0295,4)</f>
        <v>25.607800000000001</v>
      </c>
      <c r="F882" s="249">
        <f t="shared" ref="F882" si="1094">(G882-E882)/2+E882</f>
        <v>31.446300000000001</v>
      </c>
      <c r="G882" s="250">
        <f t="shared" ref="G882" si="1095">ROUND(G759*1.0295,4)</f>
        <v>37.284799999999997</v>
      </c>
    </row>
    <row r="883" spans="1:7" x14ac:dyDescent="0.35">
      <c r="A883" s="251" t="s">
        <v>42</v>
      </c>
      <c r="C883" s="233">
        <v>114</v>
      </c>
      <c r="E883" s="296">
        <f t="shared" ref="E883:G905" si="1096">ROUND(E884*2080,0)</f>
        <v>51346</v>
      </c>
      <c r="F883" s="296">
        <f t="shared" si="1096"/>
        <v>63053</v>
      </c>
      <c r="G883" s="297">
        <f t="shared" si="1096"/>
        <v>74760</v>
      </c>
    </row>
    <row r="884" spans="1:7" x14ac:dyDescent="0.35">
      <c r="A884" s="248"/>
      <c r="B884" s="249"/>
      <c r="C884" s="249"/>
      <c r="D884" s="249"/>
      <c r="E884" s="249">
        <f t="shared" ref="E884" si="1097">ROUND(E761*1.0295,4)</f>
        <v>24.6858</v>
      </c>
      <c r="F884" s="249">
        <f t="shared" ref="F884" si="1098">(G884-E884)/2+E884</f>
        <v>30.3141</v>
      </c>
      <c r="G884" s="250">
        <f t="shared" ref="G884" si="1099">ROUND(G761*1.0295,4)</f>
        <v>35.942399999999999</v>
      </c>
    </row>
    <row r="885" spans="1:7" x14ac:dyDescent="0.35">
      <c r="A885" s="252" t="s">
        <v>239</v>
      </c>
      <c r="B885" s="253"/>
      <c r="C885" s="307">
        <v>114</v>
      </c>
      <c r="D885" s="253"/>
      <c r="E885" s="296">
        <f t="shared" si="1096"/>
        <v>51346</v>
      </c>
      <c r="F885" s="296">
        <f t="shared" si="1096"/>
        <v>63053</v>
      </c>
      <c r="G885" s="297">
        <f t="shared" si="1096"/>
        <v>74760</v>
      </c>
    </row>
    <row r="886" spans="1:7" x14ac:dyDescent="0.35">
      <c r="A886" s="248"/>
      <c r="B886" s="249"/>
      <c r="C886" s="249"/>
      <c r="D886" s="249"/>
      <c r="E886" s="249">
        <f t="shared" ref="E886" si="1100">ROUND(E763*1.0295,4)</f>
        <v>24.6858</v>
      </c>
      <c r="F886" s="249">
        <f t="shared" ref="F886" si="1101">(G886-E886)/2+E886</f>
        <v>30.3141</v>
      </c>
      <c r="G886" s="250">
        <f t="shared" ref="G886" si="1102">ROUND(G763*1.0295,4)</f>
        <v>35.942399999999999</v>
      </c>
    </row>
    <row r="887" spans="1:7" x14ac:dyDescent="0.35">
      <c r="A887" s="251" t="s">
        <v>28</v>
      </c>
      <c r="C887" s="233">
        <v>114</v>
      </c>
      <c r="E887" s="296">
        <f t="shared" si="1096"/>
        <v>51346</v>
      </c>
      <c r="F887" s="296">
        <f t="shared" si="1096"/>
        <v>63053</v>
      </c>
      <c r="G887" s="297">
        <f t="shared" si="1096"/>
        <v>74760</v>
      </c>
    </row>
    <row r="888" spans="1:7" x14ac:dyDescent="0.35">
      <c r="A888" s="248"/>
      <c r="B888" s="249"/>
      <c r="C888" s="249"/>
      <c r="D888" s="249"/>
      <c r="E888" s="249">
        <f t="shared" ref="E888" si="1103">ROUND(E765*1.0295,4)</f>
        <v>24.6858</v>
      </c>
      <c r="F888" s="249">
        <f t="shared" ref="F888" si="1104">(G888-E888)/2+E888</f>
        <v>30.3141</v>
      </c>
      <c r="G888" s="250">
        <f t="shared" ref="G888" si="1105">ROUND(G765*1.0295,4)</f>
        <v>35.942399999999999</v>
      </c>
    </row>
    <row r="889" spans="1:7" x14ac:dyDescent="0.35">
      <c r="A889" s="251" t="s">
        <v>29</v>
      </c>
      <c r="C889" s="233">
        <v>114</v>
      </c>
      <c r="E889" s="296">
        <f t="shared" si="1096"/>
        <v>51346</v>
      </c>
      <c r="F889" s="296">
        <f t="shared" si="1096"/>
        <v>63053</v>
      </c>
      <c r="G889" s="297">
        <f t="shared" si="1096"/>
        <v>74760</v>
      </c>
    </row>
    <row r="890" spans="1:7" x14ac:dyDescent="0.35">
      <c r="A890" s="248"/>
      <c r="B890" s="249"/>
      <c r="C890" s="249"/>
      <c r="D890" s="249"/>
      <c r="E890" s="249">
        <f t="shared" ref="E890" si="1106">ROUND(E767*1.0295,4)</f>
        <v>24.6858</v>
      </c>
      <c r="F890" s="249">
        <f t="shared" ref="F890" si="1107">(G890-E890)/2+E890</f>
        <v>30.3141</v>
      </c>
      <c r="G890" s="250">
        <f t="shared" ref="G890" si="1108">ROUND(G767*1.0295,4)</f>
        <v>35.942399999999999</v>
      </c>
    </row>
    <row r="891" spans="1:7" x14ac:dyDescent="0.35">
      <c r="A891" s="252" t="s">
        <v>195</v>
      </c>
      <c r="B891" s="253"/>
      <c r="C891" s="254">
        <v>114</v>
      </c>
      <c r="D891" s="253"/>
      <c r="E891" s="296">
        <f t="shared" si="1096"/>
        <v>51346</v>
      </c>
      <c r="F891" s="296">
        <f t="shared" si="1096"/>
        <v>63053</v>
      </c>
      <c r="G891" s="297">
        <f t="shared" si="1096"/>
        <v>74760</v>
      </c>
    </row>
    <row r="892" spans="1:7" x14ac:dyDescent="0.35">
      <c r="A892" s="248"/>
      <c r="B892" s="249"/>
      <c r="C892" s="249"/>
      <c r="D892" s="249"/>
      <c r="E892" s="249">
        <f t="shared" ref="E892" si="1109">ROUND(E769*1.0295,4)</f>
        <v>24.6858</v>
      </c>
      <c r="F892" s="249">
        <f t="shared" ref="F892" si="1110">(G892-E892)/2+E892</f>
        <v>30.3141</v>
      </c>
      <c r="G892" s="250">
        <f t="shared" ref="G892" si="1111">ROUND(G769*1.0295,4)</f>
        <v>35.942399999999999</v>
      </c>
    </row>
    <row r="893" spans="1:7" x14ac:dyDescent="0.35">
      <c r="A893" s="251" t="s">
        <v>35</v>
      </c>
      <c r="C893" s="233">
        <v>114</v>
      </c>
      <c r="E893" s="296">
        <f t="shared" si="1096"/>
        <v>51346</v>
      </c>
      <c r="F893" s="296">
        <f t="shared" si="1096"/>
        <v>63053</v>
      </c>
      <c r="G893" s="297">
        <f t="shared" si="1096"/>
        <v>74760</v>
      </c>
    </row>
    <row r="894" spans="1:7" x14ac:dyDescent="0.35">
      <c r="A894" s="248"/>
      <c r="B894" s="249"/>
      <c r="C894" s="249"/>
      <c r="D894" s="249"/>
      <c r="E894" s="249">
        <f t="shared" ref="E894" si="1112">ROUND(E771*1.0295,4)</f>
        <v>24.6858</v>
      </c>
      <c r="F894" s="249">
        <f t="shared" ref="F894" si="1113">(G894-E894)/2+E894</f>
        <v>30.3141</v>
      </c>
      <c r="G894" s="250">
        <f t="shared" ref="G894" si="1114">ROUND(G771*1.0295,4)</f>
        <v>35.942399999999999</v>
      </c>
    </row>
    <row r="895" spans="1:7" hidden="1" x14ac:dyDescent="0.35">
      <c r="A895" s="252"/>
      <c r="B895" s="253"/>
      <c r="C895" s="254">
        <v>113</v>
      </c>
      <c r="D895" s="253"/>
      <c r="E895" s="296">
        <f t="shared" si="1096"/>
        <v>49449</v>
      </c>
      <c r="F895" s="296">
        <f t="shared" si="1096"/>
        <v>59339</v>
      </c>
      <c r="G895" s="297">
        <f t="shared" si="1096"/>
        <v>69228</v>
      </c>
    </row>
    <row r="896" spans="1:7" hidden="1" x14ac:dyDescent="0.35">
      <c r="A896" s="248"/>
      <c r="B896" s="249"/>
      <c r="C896" s="249"/>
      <c r="D896" s="249"/>
      <c r="E896" s="249">
        <f t="shared" ref="E896" si="1115">ROUND(E773*1.0295,4)</f>
        <v>23.773499999999999</v>
      </c>
      <c r="F896" s="249">
        <f t="shared" ref="F896" si="1116">(G896-E896)/2+E896</f>
        <v>28.528199999999998</v>
      </c>
      <c r="G896" s="250">
        <f t="shared" ref="G896" si="1117">ROUND(G773*1.0295,4)</f>
        <v>33.282899999999998</v>
      </c>
    </row>
    <row r="897" spans="1:7" x14ac:dyDescent="0.35">
      <c r="A897" s="251" t="s">
        <v>31</v>
      </c>
      <c r="C897" s="233">
        <v>112</v>
      </c>
      <c r="E897" s="296">
        <f t="shared" si="1096"/>
        <v>43068</v>
      </c>
      <c r="F897" s="296">
        <f t="shared" si="1096"/>
        <v>52887</v>
      </c>
      <c r="G897" s="297">
        <f t="shared" si="1096"/>
        <v>62707</v>
      </c>
    </row>
    <row r="898" spans="1:7" x14ac:dyDescent="0.35">
      <c r="A898" s="248"/>
      <c r="B898" s="249"/>
      <c r="C898" s="249"/>
      <c r="D898" s="249"/>
      <c r="E898" s="249">
        <f t="shared" ref="E898" si="1118">ROUND(E775*1.0295,4)</f>
        <v>20.7056</v>
      </c>
      <c r="F898" s="249">
        <f t="shared" ref="F898" si="1119">(G898-E898)/2+E898</f>
        <v>25.426600000000001</v>
      </c>
      <c r="G898" s="250">
        <f t="shared" ref="G898" si="1120">ROUND(G775*1.0295,4)</f>
        <v>30.147600000000001</v>
      </c>
    </row>
    <row r="899" spans="1:7" x14ac:dyDescent="0.35">
      <c r="A899" s="251" t="s">
        <v>41</v>
      </c>
      <c r="C899" s="233">
        <v>112</v>
      </c>
      <c r="E899" s="296">
        <f t="shared" si="1096"/>
        <v>43068</v>
      </c>
      <c r="F899" s="296">
        <f t="shared" si="1096"/>
        <v>52887</v>
      </c>
      <c r="G899" s="297">
        <f t="shared" si="1096"/>
        <v>62707</v>
      </c>
    </row>
    <row r="900" spans="1:7" x14ac:dyDescent="0.35">
      <c r="A900" s="248"/>
      <c r="B900" s="249"/>
      <c r="C900" s="249"/>
      <c r="D900" s="249"/>
      <c r="E900" s="249">
        <f t="shared" ref="E900" si="1121">ROUND(E777*1.0295,4)</f>
        <v>20.7056</v>
      </c>
      <c r="F900" s="249">
        <f t="shared" ref="F900" si="1122">(G900-E900)/2+E900</f>
        <v>25.426600000000001</v>
      </c>
      <c r="G900" s="250">
        <f t="shared" ref="G900" si="1123">ROUND(G777*1.0295,4)</f>
        <v>30.147600000000001</v>
      </c>
    </row>
    <row r="901" spans="1:7" x14ac:dyDescent="0.35">
      <c r="A901" s="251" t="s">
        <v>40</v>
      </c>
      <c r="C901" s="233">
        <v>112</v>
      </c>
      <c r="E901" s="296">
        <f t="shared" si="1096"/>
        <v>43068</v>
      </c>
      <c r="F901" s="296">
        <f t="shared" si="1096"/>
        <v>52887</v>
      </c>
      <c r="G901" s="297">
        <f t="shared" si="1096"/>
        <v>62707</v>
      </c>
    </row>
    <row r="902" spans="1:7" x14ac:dyDescent="0.35">
      <c r="A902" s="248"/>
      <c r="B902" s="249"/>
      <c r="C902" s="249"/>
      <c r="D902" s="249"/>
      <c r="E902" s="249">
        <f t="shared" ref="E902" si="1124">ROUND(E779*1.0295,4)</f>
        <v>20.7056</v>
      </c>
      <c r="F902" s="249">
        <f t="shared" ref="F902" si="1125">(G902-E902)/2+E902</f>
        <v>25.426600000000001</v>
      </c>
      <c r="G902" s="250">
        <f t="shared" ref="G902" si="1126">ROUND(G779*1.0295,4)</f>
        <v>30.147600000000001</v>
      </c>
    </row>
    <row r="903" spans="1:7" x14ac:dyDescent="0.35">
      <c r="A903" s="293" t="s">
        <v>215</v>
      </c>
      <c r="B903" s="245"/>
      <c r="C903" s="245">
        <v>111</v>
      </c>
      <c r="D903" s="245"/>
      <c r="E903" s="296">
        <f t="shared" si="1096"/>
        <v>36634</v>
      </c>
      <c r="F903" s="296">
        <f t="shared" si="1096"/>
        <v>44986</v>
      </c>
      <c r="G903" s="297">
        <f t="shared" si="1096"/>
        <v>53339</v>
      </c>
    </row>
    <row r="904" spans="1:7" x14ac:dyDescent="0.35">
      <c r="A904" s="248"/>
      <c r="B904" s="249"/>
      <c r="C904" s="249"/>
      <c r="D904" s="249"/>
      <c r="E904" s="249">
        <f t="shared" ref="E904" si="1127">ROUND(E781*1.0295,4)</f>
        <v>17.612300000000001</v>
      </c>
      <c r="F904" s="249">
        <f t="shared" ref="F904" si="1128">(G904-E904)/2+E904</f>
        <v>21.628</v>
      </c>
      <c r="G904" s="250">
        <f t="shared" ref="G904" si="1129">ROUND(G781*1.0295,4)</f>
        <v>25.643699999999999</v>
      </c>
    </row>
    <row r="905" spans="1:7" x14ac:dyDescent="0.35">
      <c r="A905" s="251" t="s">
        <v>199</v>
      </c>
      <c r="C905" s="233">
        <v>110</v>
      </c>
      <c r="E905" s="296">
        <f t="shared" si="1096"/>
        <v>31628</v>
      </c>
      <c r="F905" s="296">
        <f t="shared" si="1096"/>
        <v>38840</v>
      </c>
      <c r="G905" s="297">
        <f t="shared" si="1096"/>
        <v>46051</v>
      </c>
    </row>
    <row r="906" spans="1:7" x14ac:dyDescent="0.35">
      <c r="A906" s="259"/>
      <c r="B906" s="260"/>
      <c r="C906" s="260"/>
      <c r="D906" s="260"/>
      <c r="E906" s="260">
        <f t="shared" ref="E906" si="1130">ROUND(E783*1.0295,4)</f>
        <v>15.2058</v>
      </c>
      <c r="F906" s="260">
        <f t="shared" ref="F906" si="1131">(G906-E906)/2+E906</f>
        <v>18.672899999999998</v>
      </c>
      <c r="G906" s="261">
        <f t="shared" ref="G906" si="1132">ROUND(G783*1.0295,4)</f>
        <v>22.14</v>
      </c>
    </row>
  </sheetData>
  <phoneticPr fontId="8" type="noConversion"/>
  <printOptions horizontalCentered="1"/>
  <pageMargins left="0.7" right="0.7" top="0.5" bottom="0.5" header="0.3" footer="0.3"/>
  <pageSetup scale="55" orientation="portrait" horizontalDpi="4294967295" verticalDpi="4294967295" r:id="rId1"/>
  <headerFooter alignWithMargins="0"/>
  <rowBreaks count="4" manualBreakCount="4">
    <brk id="381" max="6" man="1"/>
    <brk id="494" max="7" man="1"/>
    <brk id="615" max="6" man="1"/>
    <brk id="738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M96"/>
  <sheetViews>
    <sheetView topLeftCell="AV29" zoomScale="120" zoomScaleNormal="120" zoomScaleSheetLayoutView="100" workbookViewId="0">
      <selection activeCell="AW37" sqref="AW37"/>
    </sheetView>
  </sheetViews>
  <sheetFormatPr defaultRowHeight="12.75" x14ac:dyDescent="0.2"/>
  <cols>
    <col min="1" max="1" width="34.7109375" style="327" hidden="1" customWidth="1"/>
    <col min="2" max="2" width="10.85546875" style="327" hidden="1" customWidth="1"/>
    <col min="3" max="3" width="10.7109375" style="327" hidden="1" customWidth="1"/>
    <col min="4" max="4" width="10.85546875" style="327" hidden="1" customWidth="1"/>
    <col min="5" max="5" width="33.28515625" hidden="1" customWidth="1"/>
    <col min="6" max="7" width="10.7109375" hidden="1" customWidth="1"/>
    <col min="8" max="12" width="0" hidden="1" customWidth="1"/>
    <col min="13" max="13" width="34.7109375" hidden="1" customWidth="1"/>
    <col min="14" max="15" width="10.7109375" hidden="1" customWidth="1"/>
    <col min="16" max="16" width="10.85546875" hidden="1" customWidth="1"/>
    <col min="17" max="17" width="33.28515625" hidden="1" customWidth="1"/>
    <col min="18" max="19" width="10.7109375" hidden="1" customWidth="1"/>
    <col min="20" max="22" width="0" hidden="1" customWidth="1"/>
    <col min="23" max="24" width="9.140625" hidden="1" customWidth="1"/>
    <col min="25" max="25" width="30.5703125" hidden="1" customWidth="1"/>
    <col min="26" max="27" width="10.7109375" hidden="1" customWidth="1"/>
    <col min="28" max="28" width="10.85546875" hidden="1" customWidth="1"/>
    <col min="29" max="29" width="33.28515625" hidden="1" customWidth="1"/>
    <col min="30" max="31" width="10.7109375" hidden="1" customWidth="1"/>
    <col min="32" max="33" width="0" hidden="1" customWidth="1"/>
    <col min="34" max="34" width="11.85546875" hidden="1" customWidth="1"/>
    <col min="35" max="36" width="0" hidden="1" customWidth="1"/>
    <col min="37" max="37" width="30.5703125" hidden="1" customWidth="1"/>
    <col min="38" max="39" width="10.7109375" hidden="1" customWidth="1"/>
    <col min="40" max="40" width="10.85546875" hidden="1" customWidth="1"/>
    <col min="41" max="41" width="33.140625" hidden="1" customWidth="1"/>
    <col min="42" max="43" width="10.7109375" hidden="1" customWidth="1"/>
    <col min="44" max="44" width="9.140625" hidden="1" customWidth="1"/>
    <col min="45" max="47" width="9.140625" style="611" hidden="1" customWidth="1"/>
    <col min="48" max="48" width="32.28515625" customWidth="1"/>
    <col min="49" max="51" width="10.7109375" customWidth="1"/>
    <col min="52" max="52" width="29" bestFit="1" customWidth="1"/>
    <col min="53" max="54" width="10.7109375" customWidth="1"/>
    <col min="56" max="58" width="5.140625" bestFit="1" customWidth="1"/>
    <col min="59" max="59" width="33.28515625" customWidth="1"/>
    <col min="60" max="60" width="10" bestFit="1" customWidth="1"/>
    <col min="61" max="61" width="9.7109375" bestFit="1" customWidth="1"/>
    <col min="62" max="62" width="10.28515625" bestFit="1" customWidth="1"/>
    <col min="63" max="63" width="29" bestFit="1" customWidth="1"/>
    <col min="64" max="64" width="9.7109375" bestFit="1" customWidth="1"/>
    <col min="65" max="65" width="11.7109375" bestFit="1" customWidth="1"/>
    <col min="67" max="69" width="5.140625" bestFit="1" customWidth="1"/>
    <col min="70" max="70" width="33.28515625" customWidth="1"/>
    <col min="71" max="71" width="10" bestFit="1" customWidth="1"/>
    <col min="72" max="72" width="9.7109375" bestFit="1" customWidth="1"/>
    <col min="73" max="73" width="10.28515625" bestFit="1" customWidth="1"/>
    <col min="74" max="74" width="29" bestFit="1" customWidth="1"/>
    <col min="75" max="75" width="9.7109375" bestFit="1" customWidth="1"/>
    <col min="76" max="76" width="11.7109375" bestFit="1" customWidth="1"/>
    <col min="78" max="80" width="5.140625" bestFit="1" customWidth="1"/>
    <col min="81" max="81" width="33.7109375" customWidth="1"/>
    <col min="82" max="82" width="10" bestFit="1" customWidth="1"/>
    <col min="83" max="83" width="9.7109375" bestFit="1" customWidth="1"/>
    <col min="84" max="84" width="10.28515625" bestFit="1" customWidth="1"/>
    <col min="85" max="85" width="29" bestFit="1" customWidth="1"/>
    <col min="86" max="86" width="9.7109375" bestFit="1" customWidth="1"/>
    <col min="87" max="87" width="11.7109375" bestFit="1" customWidth="1"/>
    <col min="89" max="91" width="5.140625" bestFit="1" customWidth="1"/>
  </cols>
  <sheetData>
    <row r="1" spans="1:91" ht="15.75" x14ac:dyDescent="0.25">
      <c r="A1" s="353" t="s">
        <v>247</v>
      </c>
      <c r="B1" s="345"/>
      <c r="C1" s="345"/>
      <c r="D1" s="345"/>
      <c r="E1" s="328"/>
      <c r="F1" s="328"/>
      <c r="G1" s="329" t="s">
        <v>201</v>
      </c>
      <c r="M1" s="353" t="s">
        <v>247</v>
      </c>
      <c r="N1" s="345"/>
      <c r="O1" s="345"/>
      <c r="P1" s="345"/>
      <c r="Q1" s="328"/>
      <c r="R1" s="328"/>
      <c r="S1" s="329" t="s">
        <v>261</v>
      </c>
      <c r="Y1" s="353" t="s">
        <v>247</v>
      </c>
      <c r="Z1" s="345"/>
      <c r="AA1" s="345"/>
      <c r="AB1" s="345"/>
      <c r="AC1" s="328"/>
      <c r="AD1" s="328"/>
      <c r="AE1" s="329" t="s">
        <v>262</v>
      </c>
      <c r="AK1" s="353" t="s">
        <v>247</v>
      </c>
      <c r="AL1" s="345"/>
      <c r="AM1" s="345"/>
      <c r="AN1" s="345"/>
      <c r="AO1" s="328"/>
      <c r="AP1" s="328"/>
      <c r="AQ1" s="329" t="s">
        <v>263</v>
      </c>
      <c r="AV1" s="353" t="s">
        <v>247</v>
      </c>
      <c r="AW1" s="345"/>
      <c r="AX1" s="345"/>
      <c r="AY1" s="345"/>
      <c r="AZ1" s="328"/>
      <c r="BA1" s="328"/>
      <c r="BB1" s="329" t="s">
        <v>439</v>
      </c>
      <c r="BD1" s="611"/>
      <c r="BE1" s="611"/>
      <c r="BF1" s="611"/>
      <c r="BG1" s="353" t="s">
        <v>247</v>
      </c>
      <c r="BH1" s="345"/>
      <c r="BI1" s="345"/>
      <c r="BJ1" s="345"/>
      <c r="BK1" s="328"/>
      <c r="BL1" s="328"/>
      <c r="BM1" s="329" t="s">
        <v>440</v>
      </c>
      <c r="BO1" s="611"/>
      <c r="BP1" s="611"/>
      <c r="BQ1" s="611"/>
      <c r="BR1" s="353" t="s">
        <v>247</v>
      </c>
      <c r="BS1" s="345"/>
      <c r="BT1" s="345"/>
      <c r="BU1" s="345"/>
      <c r="BV1" s="328"/>
      <c r="BW1" s="328"/>
      <c r="BX1" s="329" t="s">
        <v>441</v>
      </c>
      <c r="CC1" s="353" t="s">
        <v>247</v>
      </c>
      <c r="CD1" s="345"/>
      <c r="CE1" s="345"/>
      <c r="CF1" s="345"/>
      <c r="CG1" s="328"/>
      <c r="CH1" s="328"/>
      <c r="CI1" s="329" t="s">
        <v>442</v>
      </c>
    </row>
    <row r="2" spans="1:91" ht="15.75" x14ac:dyDescent="0.25">
      <c r="A2" s="351" t="s">
        <v>2</v>
      </c>
      <c r="B2" s="352" t="s">
        <v>3</v>
      </c>
      <c r="C2" s="352" t="s">
        <v>4</v>
      </c>
      <c r="D2" s="352" t="s">
        <v>5</v>
      </c>
      <c r="E2" s="352" t="s">
        <v>3</v>
      </c>
      <c r="F2" s="352" t="s">
        <v>4</v>
      </c>
      <c r="G2" s="352" t="s">
        <v>5</v>
      </c>
      <c r="M2" s="391" t="s">
        <v>2</v>
      </c>
      <c r="N2" s="352" t="s">
        <v>3</v>
      </c>
      <c r="O2" s="352" t="s">
        <v>4</v>
      </c>
      <c r="P2" s="352" t="s">
        <v>5</v>
      </c>
      <c r="Q2" s="390" t="s">
        <v>3</v>
      </c>
      <c r="R2" s="352" t="s">
        <v>4</v>
      </c>
      <c r="S2" s="352" t="s">
        <v>5</v>
      </c>
      <c r="Y2" s="391" t="s">
        <v>2</v>
      </c>
      <c r="Z2" s="352" t="s">
        <v>3</v>
      </c>
      <c r="AA2" s="352" t="s">
        <v>4</v>
      </c>
      <c r="AB2" s="352" t="s">
        <v>5</v>
      </c>
      <c r="AC2" s="390" t="s">
        <v>3</v>
      </c>
      <c r="AD2" s="352" t="s">
        <v>4</v>
      </c>
      <c r="AE2" s="352" t="s">
        <v>5</v>
      </c>
      <c r="AK2" s="391" t="s">
        <v>2</v>
      </c>
      <c r="AL2" s="352" t="s">
        <v>3</v>
      </c>
      <c r="AM2" s="352" t="s">
        <v>4</v>
      </c>
      <c r="AN2" s="352" t="s">
        <v>5</v>
      </c>
      <c r="AO2" s="390" t="s">
        <v>3</v>
      </c>
      <c r="AP2" s="352" t="s">
        <v>4</v>
      </c>
      <c r="AQ2" s="352" t="s">
        <v>5</v>
      </c>
      <c r="AV2" s="391" t="s">
        <v>2</v>
      </c>
      <c r="AW2" s="352" t="s">
        <v>3</v>
      </c>
      <c r="AX2" s="352" t="s">
        <v>4</v>
      </c>
      <c r="AY2" s="352" t="s">
        <v>5</v>
      </c>
      <c r="AZ2" s="390" t="s">
        <v>3</v>
      </c>
      <c r="BA2" s="352" t="s">
        <v>4</v>
      </c>
      <c r="BB2" s="352" t="s">
        <v>5</v>
      </c>
      <c r="BD2" s="611"/>
      <c r="BE2" s="611"/>
      <c r="BF2" s="611"/>
      <c r="BG2" s="391" t="s">
        <v>2</v>
      </c>
      <c r="BH2" s="352" t="s">
        <v>3</v>
      </c>
      <c r="BI2" s="352" t="s">
        <v>4</v>
      </c>
      <c r="BJ2" s="352" t="s">
        <v>5</v>
      </c>
      <c r="BK2" s="390" t="s">
        <v>3</v>
      </c>
      <c r="BL2" s="352" t="s">
        <v>4</v>
      </c>
      <c r="BM2" s="352" t="s">
        <v>5</v>
      </c>
      <c r="BO2" s="611"/>
      <c r="BP2" s="611"/>
      <c r="BQ2" s="611"/>
      <c r="BR2" s="391" t="s">
        <v>2</v>
      </c>
      <c r="BS2" s="352" t="s">
        <v>3</v>
      </c>
      <c r="BT2" s="352" t="s">
        <v>4</v>
      </c>
      <c r="BU2" s="352" t="s">
        <v>5</v>
      </c>
      <c r="BV2" s="390" t="s">
        <v>3</v>
      </c>
      <c r="BW2" s="352" t="s">
        <v>4</v>
      </c>
      <c r="BX2" s="352" t="s">
        <v>5</v>
      </c>
      <c r="CC2" s="391" t="s">
        <v>2</v>
      </c>
      <c r="CD2" s="352" t="s">
        <v>3</v>
      </c>
      <c r="CE2" s="352" t="s">
        <v>4</v>
      </c>
      <c r="CF2" s="352" t="s">
        <v>5</v>
      </c>
      <c r="CG2" s="390" t="s">
        <v>3</v>
      </c>
      <c r="CH2" s="352" t="s">
        <v>4</v>
      </c>
      <c r="CI2" s="352" t="s">
        <v>5</v>
      </c>
    </row>
    <row r="3" spans="1:91" ht="15.75" x14ac:dyDescent="0.25">
      <c r="A3" s="344"/>
      <c r="B3" s="739" t="s">
        <v>246</v>
      </c>
      <c r="C3" s="740"/>
      <c r="D3" s="741"/>
      <c r="E3" s="740" t="s">
        <v>245</v>
      </c>
      <c r="F3" s="740"/>
      <c r="G3" s="741"/>
      <c r="M3" s="344"/>
      <c r="N3" s="739" t="s">
        <v>246</v>
      </c>
      <c r="O3" s="740"/>
      <c r="P3" s="741"/>
      <c r="Q3" s="740" t="s">
        <v>245</v>
      </c>
      <c r="R3" s="740"/>
      <c r="S3" s="741"/>
      <c r="Y3" s="344"/>
      <c r="Z3" s="739" t="s">
        <v>246</v>
      </c>
      <c r="AA3" s="740"/>
      <c r="AB3" s="741"/>
      <c r="AC3" s="740" t="s">
        <v>245</v>
      </c>
      <c r="AD3" s="740"/>
      <c r="AE3" s="741"/>
      <c r="AK3" s="344"/>
      <c r="AL3" s="739" t="s">
        <v>246</v>
      </c>
      <c r="AM3" s="740"/>
      <c r="AN3" s="741"/>
      <c r="AO3" s="740" t="s">
        <v>245</v>
      </c>
      <c r="AP3" s="740"/>
      <c r="AQ3" s="741"/>
      <c r="AV3" s="344"/>
      <c r="AW3" s="739" t="s">
        <v>246</v>
      </c>
      <c r="AX3" s="740"/>
      <c r="AY3" s="741"/>
      <c r="AZ3" s="740" t="s">
        <v>245</v>
      </c>
      <c r="BA3" s="740"/>
      <c r="BB3" s="741"/>
      <c r="BD3" s="611"/>
      <c r="BE3" s="611"/>
      <c r="BF3" s="611"/>
      <c r="BG3" s="344"/>
      <c r="BH3" s="739" t="s">
        <v>246</v>
      </c>
      <c r="BI3" s="740"/>
      <c r="BJ3" s="741"/>
      <c r="BK3" s="739" t="s">
        <v>245</v>
      </c>
      <c r="BL3" s="740"/>
      <c r="BM3" s="741"/>
      <c r="BO3" s="611"/>
      <c r="BP3" s="611"/>
      <c r="BQ3" s="611"/>
      <c r="BR3" s="344"/>
      <c r="BS3" s="739" t="s">
        <v>246</v>
      </c>
      <c r="BT3" s="740"/>
      <c r="BU3" s="741"/>
      <c r="BV3" s="740" t="s">
        <v>245</v>
      </c>
      <c r="BW3" s="740"/>
      <c r="BX3" s="741"/>
      <c r="CC3" s="344"/>
      <c r="CD3" s="739" t="s">
        <v>246</v>
      </c>
      <c r="CE3" s="740"/>
      <c r="CF3" s="741"/>
      <c r="CG3" s="740" t="s">
        <v>245</v>
      </c>
      <c r="CH3" s="740"/>
      <c r="CI3" s="741"/>
    </row>
    <row r="4" spans="1:91" ht="15.75" x14ac:dyDescent="0.25">
      <c r="A4" s="344"/>
      <c r="B4" s="646"/>
      <c r="C4" s="647"/>
      <c r="D4" s="648"/>
      <c r="E4" s="647"/>
      <c r="F4" s="647"/>
      <c r="G4" s="648"/>
      <c r="M4" s="344"/>
      <c r="N4" s="646"/>
      <c r="O4" s="647"/>
      <c r="P4" s="648"/>
      <c r="Q4" s="647"/>
      <c r="R4" s="647"/>
      <c r="S4" s="648"/>
      <c r="Y4" s="344"/>
      <c r="Z4" s="646"/>
      <c r="AA4" s="647"/>
      <c r="AB4" s="648"/>
      <c r="AC4" s="647"/>
      <c r="AD4" s="647"/>
      <c r="AE4" s="648"/>
      <c r="AK4" s="340">
        <v>219</v>
      </c>
      <c r="AL4" s="346">
        <v>111599</v>
      </c>
      <c r="AM4" s="347">
        <v>145167</v>
      </c>
      <c r="AN4" s="348">
        <v>178740</v>
      </c>
      <c r="AO4" s="359">
        <f>AL4/2080</f>
        <v>53.653365384615384</v>
      </c>
      <c r="AP4" s="330">
        <f>AM4/2080</f>
        <v>69.791826923076925</v>
      </c>
      <c r="AQ4" s="331">
        <v>85.932599999999994</v>
      </c>
      <c r="AV4" s="340">
        <v>219</v>
      </c>
      <c r="AW4" s="346">
        <f>AZ4*2080</f>
        <v>116062.96</v>
      </c>
      <c r="AX4" s="347">
        <f t="shared" ref="AX4" si="0">BA4*2080</f>
        <v>150973.68</v>
      </c>
      <c r="AY4" s="348">
        <f t="shared" ref="AY4" si="1">BB4*2080</f>
        <v>185889.40031999999</v>
      </c>
      <c r="AZ4" s="613">
        <f>AO4*1.04</f>
        <v>55.799500000000002</v>
      </c>
      <c r="BA4" s="620">
        <f t="shared" ref="BA4" si="2">AP4*1.04</f>
        <v>72.583500000000001</v>
      </c>
      <c r="BB4" s="621">
        <f t="shared" ref="BB4" si="3">AQ4*1.04</f>
        <v>89.369903999999991</v>
      </c>
      <c r="BD4" s="622">
        <f>(AZ4-AO4)/AO4</f>
        <v>4.0000000000000049E-2</v>
      </c>
      <c r="BE4" s="622">
        <f t="shared" ref="BE4" si="4">(BA4-AP4)/AP4</f>
        <v>3.9999999999999973E-2</v>
      </c>
      <c r="BF4" s="622">
        <f t="shared" ref="BF4" si="5">(BB4-AQ4)/AQ4</f>
        <v>3.9999999999999973E-2</v>
      </c>
      <c r="BG4" s="340">
        <v>219</v>
      </c>
      <c r="BH4" s="346">
        <f>BK4*2080</f>
        <v>120125.1636</v>
      </c>
      <c r="BI4" s="347">
        <f t="shared" ref="BI4" si="6">BL4*2080</f>
        <v>156257.75879999998</v>
      </c>
      <c r="BJ4" s="348">
        <f t="shared" ref="BJ4" si="7">BM4*2080</f>
        <v>192395.52933119997</v>
      </c>
      <c r="BK4" s="613">
        <f t="shared" ref="BK4:BM5" si="8">AZ4*1.035</f>
        <v>57.752482499999999</v>
      </c>
      <c r="BL4" s="620">
        <f t="shared" si="8"/>
        <v>75.123922499999992</v>
      </c>
      <c r="BM4" s="621">
        <f t="shared" si="8"/>
        <v>92.497850639999982</v>
      </c>
      <c r="BO4" s="622">
        <f>(BK4-AZ4)/AZ4</f>
        <v>3.4999999999999955E-2</v>
      </c>
      <c r="BP4" s="622">
        <f t="shared" ref="BP4" si="9">(BL4-BA4)/BA4</f>
        <v>3.4999999999999878E-2</v>
      </c>
      <c r="BQ4" s="622">
        <f t="shared" ref="BQ4" si="10">(BM4-BB4)/BB4</f>
        <v>3.4999999999999899E-2</v>
      </c>
      <c r="BR4" s="340">
        <v>219</v>
      </c>
      <c r="BS4" s="346">
        <f>BV4*2080</f>
        <v>123728.918508</v>
      </c>
      <c r="BT4" s="347">
        <f t="shared" ref="BT4" si="11">BW4*2080</f>
        <v>160945.491564</v>
      </c>
      <c r="BU4" s="348">
        <f t="shared" ref="BU4" si="12">BX4*2080</f>
        <v>198167.39521113597</v>
      </c>
      <c r="BV4" s="613">
        <f t="shared" ref="BV4:BX5" si="13">BK4*1.03</f>
        <v>59.485056974999999</v>
      </c>
      <c r="BW4" s="620">
        <f t="shared" si="13"/>
        <v>77.377640174999996</v>
      </c>
      <c r="BX4" s="621">
        <f t="shared" si="13"/>
        <v>95.272786159199981</v>
      </c>
      <c r="BZ4" s="622">
        <f>(BV4-BK4)/BK4</f>
        <v>0.03</v>
      </c>
      <c r="CA4" s="622">
        <f t="shared" ref="CA4" si="14">(BW4-BL4)/BL4</f>
        <v>3.0000000000000061E-2</v>
      </c>
      <c r="CB4" s="622">
        <f t="shared" ref="CB4" si="15">(BX4-BM4)/BM4</f>
        <v>3.0000000000000002E-2</v>
      </c>
      <c r="CC4" s="340">
        <v>219</v>
      </c>
      <c r="CD4" s="346">
        <f>CG4*2080</f>
        <v>127440.78606324001</v>
      </c>
      <c r="CE4" s="347">
        <f t="shared" ref="CE4" si="16">CH4*2080</f>
        <v>165773.85631091997</v>
      </c>
      <c r="CF4" s="348">
        <f t="shared" ref="CF4" si="17">CI4*2080</f>
        <v>204112.41706747003</v>
      </c>
      <c r="CG4" s="613">
        <f t="shared" ref="CG4:CI5" si="18">BV4*1.03</f>
        <v>61.269608684250002</v>
      </c>
      <c r="CH4" s="620">
        <f t="shared" si="18"/>
        <v>79.698969380249991</v>
      </c>
      <c r="CI4" s="621">
        <f t="shared" si="18"/>
        <v>98.130969743975982</v>
      </c>
      <c r="CK4" s="622">
        <f>(CG4-BV4)/BV4</f>
        <v>3.0000000000000054E-2</v>
      </c>
      <c r="CL4" s="622">
        <f t="shared" ref="CL4" si="19">(CH4-BW4)/BW4</f>
        <v>2.999999999999994E-2</v>
      </c>
      <c r="CM4" s="622">
        <f t="shared" ref="CM4" si="20">(CI4-BX4)/BX4</f>
        <v>3.0000000000000009E-2</v>
      </c>
    </row>
    <row r="5" spans="1:91" ht="15.75" x14ac:dyDescent="0.25">
      <c r="A5" s="340">
        <v>218</v>
      </c>
      <c r="B5" s="346">
        <f>E5*2080</f>
        <v>97327.809903999994</v>
      </c>
      <c r="C5" s="347">
        <f t="shared" ref="C5:D5" si="21">F5*2080</f>
        <v>126603.84141600001</v>
      </c>
      <c r="D5" s="348">
        <f t="shared" si="21"/>
        <v>155879.872928</v>
      </c>
      <c r="E5" s="359">
        <v>46.7922163</v>
      </c>
      <c r="F5" s="330">
        <v>60.867231450000006</v>
      </c>
      <c r="G5" s="331">
        <v>74.942246600000004</v>
      </c>
      <c r="M5" s="340">
        <v>218</v>
      </c>
      <c r="N5" s="346">
        <f>Q5*2080</f>
        <v>100763.48159361118</v>
      </c>
      <c r="O5" s="347">
        <f>R5*2080</f>
        <v>131072.95701798479</v>
      </c>
      <c r="P5" s="348">
        <f>S5*2080</f>
        <v>161382.4324423584</v>
      </c>
      <c r="Q5" s="359">
        <f>E27*1.02</f>
        <v>48.443981535389995</v>
      </c>
      <c r="R5" s="330">
        <f>F27*1.02</f>
        <v>63.015844720185001</v>
      </c>
      <c r="S5" s="331">
        <f>G27*1.02</f>
        <v>77.587707904980007</v>
      </c>
      <c r="U5" s="389">
        <f t="shared" ref="U5:U14" si="22">(Q5-E27)/E27</f>
        <v>1.999999999999998E-2</v>
      </c>
      <c r="V5" s="389">
        <f t="shared" ref="V5:W5" si="23">(R5-F27)/F27</f>
        <v>1.9999999999999976E-2</v>
      </c>
      <c r="W5" s="389">
        <f t="shared" si="23"/>
        <v>2.0000000000000066E-2</v>
      </c>
      <c r="Y5" s="340">
        <v>218</v>
      </c>
      <c r="Z5" s="346">
        <f>AC5*2080</f>
        <v>103282.56863345146</v>
      </c>
      <c r="AA5" s="347">
        <f t="shared" ref="AA5:AB22" si="24">AD5*2080</f>
        <v>134349.78094343442</v>
      </c>
      <c r="AB5" s="348">
        <f t="shared" si="24"/>
        <v>165416.99325341737</v>
      </c>
      <c r="AC5" s="359">
        <f>Q5*1.025</f>
        <v>49.655081073774738</v>
      </c>
      <c r="AD5" s="330">
        <f>R5*1.025</f>
        <v>64.59124083818962</v>
      </c>
      <c r="AE5" s="331">
        <f>S5*1.025</f>
        <v>79.527400602604502</v>
      </c>
      <c r="AG5" s="389">
        <f>(AC5-Q5)/Q5</f>
        <v>2.4999999999999876E-2</v>
      </c>
      <c r="AH5" s="389">
        <f t="shared" ref="AH5:AI5" si="25">(AD5-R5)/R5</f>
        <v>2.4999999999999904E-2</v>
      </c>
      <c r="AI5" s="389">
        <f t="shared" si="25"/>
        <v>2.4999999999999922E-2</v>
      </c>
      <c r="AK5" s="341">
        <v>218</v>
      </c>
      <c r="AL5" s="349">
        <f>AO5*2080</f>
        <v>106122.83927087138</v>
      </c>
      <c r="AM5" s="336">
        <f t="shared" ref="AM5:AM22" si="26">AP5*2080</f>
        <v>138044.39991937886</v>
      </c>
      <c r="AN5" s="337">
        <f t="shared" ref="AN5:AN22" si="27">AQ5*2080</f>
        <v>169965.96056788636</v>
      </c>
      <c r="AO5" s="360">
        <f>AC5*1.0275</f>
        <v>51.02059580330355</v>
      </c>
      <c r="AP5" s="332">
        <f>AD5*1.0275</f>
        <v>66.367499961239844</v>
      </c>
      <c r="AQ5" s="333">
        <f>AE5*1.0275</f>
        <v>81.714404119176137</v>
      </c>
      <c r="AS5" s="612">
        <f>(AO5-AC5)/AC5</f>
        <v>2.7500000000000129E-2</v>
      </c>
      <c r="AT5" s="612">
        <f t="shared" ref="AT5:AT22" si="28">(AP5-AD5)/AD5</f>
        <v>2.7500000000000142E-2</v>
      </c>
      <c r="AU5" s="612">
        <f t="shared" ref="AU5:AU22" si="29">(AQ5-AE5)/AE5</f>
        <v>2.7500000000000153E-2</v>
      </c>
      <c r="AV5" s="341">
        <v>218</v>
      </c>
      <c r="AW5" s="349">
        <f>AZ5*2080</f>
        <v>110367.75284170624</v>
      </c>
      <c r="AX5" s="336">
        <f t="shared" ref="AX5:AX22" si="30">BA5*2080</f>
        <v>143566.17591615405</v>
      </c>
      <c r="AY5" s="337">
        <f t="shared" ref="AY5:AY22" si="31">BB5*2080</f>
        <v>176764.59899060184</v>
      </c>
      <c r="AZ5" s="614">
        <f>AO5*1.04</f>
        <v>53.061419635435691</v>
      </c>
      <c r="BA5" s="615">
        <f t="shared" ref="BA5:BB5" si="32">AP5*1.04</f>
        <v>69.022199959689445</v>
      </c>
      <c r="BB5" s="616">
        <f t="shared" si="32"/>
        <v>84.982980283943192</v>
      </c>
      <c r="BD5" s="622">
        <f>(AZ5-AO5)/AO5</f>
        <v>3.9999999999999973E-2</v>
      </c>
      <c r="BE5" s="622">
        <f t="shared" ref="BE5:BF5" si="33">(BA5-AP5)/AP5</f>
        <v>4.0000000000000112E-2</v>
      </c>
      <c r="BF5" s="622">
        <f t="shared" si="33"/>
        <v>4.0000000000000112E-2</v>
      </c>
      <c r="BG5" s="341">
        <v>218</v>
      </c>
      <c r="BH5" s="349">
        <f>BK5*2080</f>
        <v>114230.62419116595</v>
      </c>
      <c r="BI5" s="336">
        <f t="shared" ref="BI5:BI22" si="34">BL5*2080</f>
        <v>148590.99207321942</v>
      </c>
      <c r="BJ5" s="337">
        <f t="shared" ref="BJ5:BJ22" si="35">BM5*2080</f>
        <v>182951.3599552729</v>
      </c>
      <c r="BK5" s="614">
        <f t="shared" si="8"/>
        <v>54.918569322675935</v>
      </c>
      <c r="BL5" s="615">
        <f t="shared" si="8"/>
        <v>71.437976958278568</v>
      </c>
      <c r="BM5" s="616">
        <f t="shared" si="8"/>
        <v>87.957384593881201</v>
      </c>
      <c r="BO5" s="622">
        <f>(BK5-AZ5)/AZ5</f>
        <v>3.499999999999992E-2</v>
      </c>
      <c r="BP5" s="622">
        <f t="shared" ref="BP5:BP22" si="36">(BL5-BA5)/BA5</f>
        <v>3.4999999999999899E-2</v>
      </c>
      <c r="BQ5" s="622">
        <f t="shared" ref="BQ5:BQ22" si="37">(BM5-BB5)/BB5</f>
        <v>3.4999999999999969E-2</v>
      </c>
      <c r="BR5" s="341">
        <v>218</v>
      </c>
      <c r="BS5" s="349">
        <f>BV5*2080</f>
        <v>117657.54291690093</v>
      </c>
      <c r="BT5" s="336">
        <f t="shared" ref="BT5:BT22" si="38">BW5*2080</f>
        <v>153048.72183541601</v>
      </c>
      <c r="BU5" s="337">
        <f t="shared" ref="BU5:BU22" si="39">BX5*2080</f>
        <v>188439.90075393108</v>
      </c>
      <c r="BV5" s="614">
        <f t="shared" si="13"/>
        <v>56.566126402356218</v>
      </c>
      <c r="BW5" s="615">
        <f t="shared" si="13"/>
        <v>73.581116267026928</v>
      </c>
      <c r="BX5" s="616">
        <f t="shared" si="13"/>
        <v>90.596106131697638</v>
      </c>
      <c r="BZ5" s="622">
        <f>(BV5-BK5)/BK5</f>
        <v>3.0000000000000086E-2</v>
      </c>
      <c r="CA5" s="622">
        <f t="shared" ref="CA5:CA22" si="40">(BW5-BL5)/BL5</f>
        <v>3.0000000000000041E-2</v>
      </c>
      <c r="CB5" s="622">
        <f t="shared" ref="CB5:CB22" si="41">(BX5-BM5)/BM5</f>
        <v>3.0000000000000013E-2</v>
      </c>
      <c r="CC5" s="341">
        <v>218</v>
      </c>
      <c r="CD5" s="349">
        <f>CG5*2080</f>
        <v>121187.26920440797</v>
      </c>
      <c r="CE5" s="336">
        <f t="shared" ref="CE5:CE22" si="42">CH5*2080</f>
        <v>157640.18349047849</v>
      </c>
      <c r="CF5" s="337">
        <f t="shared" ref="CF5:CF22" si="43">CI5*2080</f>
        <v>194093.09777654902</v>
      </c>
      <c r="CG5" s="614">
        <f t="shared" si="18"/>
        <v>58.263110194426908</v>
      </c>
      <c r="CH5" s="615">
        <f t="shared" si="18"/>
        <v>75.788549755037735</v>
      </c>
      <c r="CI5" s="616">
        <f t="shared" si="18"/>
        <v>93.31398931564857</v>
      </c>
      <c r="CK5" s="622">
        <f>(CG5-BV5)/BV5</f>
        <v>3.0000000000000051E-2</v>
      </c>
      <c r="CL5" s="622">
        <f t="shared" ref="CL5:CL22" si="44">(CH5-BW5)/BW5</f>
        <v>2.9999999999999985E-2</v>
      </c>
      <c r="CM5" s="622">
        <f t="shared" ref="CM5:CM22" si="45">(CI5-BX5)/BX5</f>
        <v>3.0000000000000027E-2</v>
      </c>
    </row>
    <row r="6" spans="1:91" ht="15.75" x14ac:dyDescent="0.25">
      <c r="A6" s="341">
        <v>217</v>
      </c>
      <c r="B6" s="349">
        <f t="shared" ref="B6:B22" si="46">E6*2080</f>
        <v>92730.095848000012</v>
      </c>
      <c r="C6" s="336">
        <f t="shared" ref="C6:C22" si="47">F6*2080</f>
        <v>120623.45120800001</v>
      </c>
      <c r="D6" s="337">
        <f t="shared" ref="D6:D22" si="48">G6*2080</f>
        <v>148516.592432</v>
      </c>
      <c r="E6" s="360">
        <v>44.581776850000004</v>
      </c>
      <c r="F6" s="332">
        <v>57.992043850000009</v>
      </c>
      <c r="G6" s="333">
        <v>71.402207900000008</v>
      </c>
      <c r="M6" s="341">
        <v>217</v>
      </c>
      <c r="N6" s="349">
        <f t="shared" ref="N6:N22" si="49">Q6*2080</f>
        <v>96003.468231434395</v>
      </c>
      <c r="O6" s="336">
        <f t="shared" ref="O6:P22" si="50">R6*2080</f>
        <v>124881.4590356424</v>
      </c>
      <c r="P6" s="337">
        <f t="shared" si="50"/>
        <v>153759.22814484959</v>
      </c>
      <c r="Q6" s="360">
        <f>E28*1.02</f>
        <v>46.155513572804999</v>
      </c>
      <c r="R6" s="332">
        <f>F28*1.02</f>
        <v>60.039162997905002</v>
      </c>
      <c r="S6" s="333">
        <f t="shared" ref="S6:S14" si="51">G28*1.02</f>
        <v>73.922705838870002</v>
      </c>
      <c r="U6" s="389">
        <f t="shared" si="22"/>
        <v>1.999999999999998E-2</v>
      </c>
      <c r="V6" s="389">
        <f t="shared" ref="V6:V14" si="52">(R6-F28)/F28</f>
        <v>1.9999999999999973E-2</v>
      </c>
      <c r="W6" s="389">
        <f t="shared" ref="W6:W14" si="53">(S6-G28)/G28</f>
        <v>1.9999999999999952E-2</v>
      </c>
      <c r="Y6" s="341">
        <v>217</v>
      </c>
      <c r="Z6" s="349">
        <f t="shared" ref="Z6:Z22" si="54">AC6*2080</f>
        <v>98403.554937220251</v>
      </c>
      <c r="AA6" s="336">
        <f t="shared" si="24"/>
        <v>128003.49551153346</v>
      </c>
      <c r="AB6" s="337">
        <f t="shared" si="24"/>
        <v>157603.20884847082</v>
      </c>
      <c r="AC6" s="360">
        <f t="shared" ref="AC6:AC22" si="55">Q6*1.025</f>
        <v>47.309401412125119</v>
      </c>
      <c r="AD6" s="332">
        <f t="shared" ref="AD6:AD22" si="56">R6*1.025</f>
        <v>61.540142072852625</v>
      </c>
      <c r="AE6" s="333">
        <f t="shared" ref="AE6:AE22" si="57">S6*1.025</f>
        <v>75.77077348484174</v>
      </c>
      <c r="AG6" s="389">
        <f t="shared" ref="AG6:AG22" si="58">(AC6-Q6)/Q6</f>
        <v>2.4999999999999897E-2</v>
      </c>
      <c r="AH6" s="389">
        <f t="shared" ref="AH6:AH22" si="59">(AD6-R6)/R6</f>
        <v>2.4999999999999956E-2</v>
      </c>
      <c r="AI6" s="389">
        <f t="shared" ref="AI6:AI22" si="60">(AE6-S6)/S6</f>
        <v>2.4999999999999845E-2</v>
      </c>
      <c r="AK6" s="341">
        <v>217</v>
      </c>
      <c r="AL6" s="349">
        <f t="shared" ref="AL6:AL12" si="61">AO6*2080</f>
        <v>101109.65269799381</v>
      </c>
      <c r="AM6" s="336">
        <f t="shared" si="26"/>
        <v>131523.59163810062</v>
      </c>
      <c r="AN6" s="337">
        <f t="shared" si="27"/>
        <v>161937.29709180378</v>
      </c>
      <c r="AO6" s="360">
        <f t="shared" ref="AO6:AO13" si="62">AC6*1.0275</f>
        <v>48.610409950958562</v>
      </c>
      <c r="AP6" s="332">
        <f t="shared" ref="AP6:AP13" si="63">AD6*1.0275</f>
        <v>63.232495979856076</v>
      </c>
      <c r="AQ6" s="333">
        <f t="shared" ref="AQ6:AQ13" si="64">AE6*1.0275</f>
        <v>77.854469755674899</v>
      </c>
      <c r="AS6" s="612">
        <f t="shared" ref="AS6:AS22" si="65">(AO6-AC6)/AC6</f>
        <v>2.7500000000000049E-2</v>
      </c>
      <c r="AT6" s="612">
        <f t="shared" si="28"/>
        <v>2.7500000000000059E-2</v>
      </c>
      <c r="AU6" s="612">
        <f t="shared" si="29"/>
        <v>2.7500000000000139E-2</v>
      </c>
      <c r="AV6" s="341">
        <v>217</v>
      </c>
      <c r="AW6" s="349">
        <f t="shared" ref="AW6:AW12" si="66">AZ6*2080</f>
        <v>105154.03880591356</v>
      </c>
      <c r="AX6" s="336">
        <f t="shared" si="30"/>
        <v>136784.53530362467</v>
      </c>
      <c r="AY6" s="337">
        <f t="shared" si="31"/>
        <v>168414.78897547594</v>
      </c>
      <c r="AZ6" s="614">
        <f t="shared" ref="AZ6:AZ22" si="67">AO6*1.04</f>
        <v>50.554826348996905</v>
      </c>
      <c r="BA6" s="615">
        <f t="shared" ref="BA6:BA22" si="68">AP6*1.04</f>
        <v>65.76179581905032</v>
      </c>
      <c r="BB6" s="616">
        <f t="shared" ref="BB6:BB22" si="69">AQ6*1.04</f>
        <v>80.9686485459019</v>
      </c>
      <c r="BD6" s="622">
        <f t="shared" ref="BD6:BD21" si="70">(AZ6-AO6)/AO6</f>
        <v>3.9999999999999994E-2</v>
      </c>
      <c r="BE6" s="622">
        <f t="shared" ref="BE6:BE22" si="71">(BA6-AP6)/AP6</f>
        <v>4.0000000000000029E-2</v>
      </c>
      <c r="BF6" s="622">
        <f t="shared" ref="BF6:BF22" si="72">(BB6-AQ6)/AQ6</f>
        <v>4.0000000000000063E-2</v>
      </c>
      <c r="BG6" s="341">
        <v>217</v>
      </c>
      <c r="BH6" s="349">
        <f t="shared" ref="BH6:BH12" si="73">BK6*2080</f>
        <v>108834.43016412054</v>
      </c>
      <c r="BI6" s="336">
        <f t="shared" si="34"/>
        <v>141571.99403925153</v>
      </c>
      <c r="BJ6" s="337">
        <f t="shared" si="35"/>
        <v>174309.3065896176</v>
      </c>
      <c r="BK6" s="614">
        <f t="shared" ref="BK6:BK22" si="74">AZ6*1.035</f>
        <v>52.324245271211794</v>
      </c>
      <c r="BL6" s="615">
        <f t="shared" ref="BL6:BL22" si="75">BA6*1.035</f>
        <v>68.063458672717076</v>
      </c>
      <c r="BM6" s="616">
        <f t="shared" ref="BM6:BM22" si="76">BB6*1.035</f>
        <v>83.802551245008459</v>
      </c>
      <c r="BO6" s="622">
        <f t="shared" ref="BO6:BO21" si="77">(BK6-AZ6)/AZ6</f>
        <v>3.4999999999999955E-2</v>
      </c>
      <c r="BP6" s="622">
        <f t="shared" si="36"/>
        <v>3.4999999999999913E-2</v>
      </c>
      <c r="BQ6" s="622">
        <f t="shared" si="37"/>
        <v>3.4999999999999913E-2</v>
      </c>
      <c r="BR6" s="341">
        <v>217</v>
      </c>
      <c r="BS6" s="349">
        <f t="shared" ref="BS6" si="78">BV6*2080</f>
        <v>112099.46306904416</v>
      </c>
      <c r="BT6" s="336">
        <f t="shared" si="38"/>
        <v>145819.15386042907</v>
      </c>
      <c r="BU6" s="337">
        <f t="shared" si="39"/>
        <v>179538.5857873061</v>
      </c>
      <c r="BV6" s="614">
        <f t="shared" ref="BV6:BV22" si="79">BK6*1.03</f>
        <v>53.893972629348148</v>
      </c>
      <c r="BW6" s="615">
        <f t="shared" ref="BW6:BW22" si="80">BL6*1.03</f>
        <v>70.105362432898588</v>
      </c>
      <c r="BX6" s="616">
        <f t="shared" ref="BX6:BX22" si="81">BM6*1.03</f>
        <v>86.316627782358708</v>
      </c>
      <c r="BZ6" s="622">
        <f t="shared" ref="BZ6:BZ21" si="82">(BV6-BK6)/BK6</f>
        <v>3.0000000000000016E-2</v>
      </c>
      <c r="CA6" s="622">
        <f t="shared" si="40"/>
        <v>2.9999999999999995E-2</v>
      </c>
      <c r="CB6" s="622">
        <f t="shared" si="41"/>
        <v>2.9999999999999943E-2</v>
      </c>
      <c r="CC6" s="341">
        <v>217</v>
      </c>
      <c r="CD6" s="349">
        <f t="shared" ref="CD6" si="83">CG6*2080</f>
        <v>115462.44696111548</v>
      </c>
      <c r="CE6" s="336">
        <f t="shared" si="42"/>
        <v>150193.72847624193</v>
      </c>
      <c r="CF6" s="337">
        <f t="shared" si="43"/>
        <v>184924.74336092532</v>
      </c>
      <c r="CG6" s="614">
        <f t="shared" ref="CG6:CG22" si="84">BV6*1.03</f>
        <v>55.510791808228596</v>
      </c>
      <c r="CH6" s="615">
        <f t="shared" ref="CH6:CH22" si="85">BW6*1.03</f>
        <v>72.208523305885549</v>
      </c>
      <c r="CI6" s="616">
        <f t="shared" ref="CI6:CI22" si="86">BX6*1.03</f>
        <v>88.906126615829479</v>
      </c>
      <c r="CK6" s="622">
        <f t="shared" ref="CK6:CK21" si="87">(CG6-BV6)/BV6</f>
        <v>3.0000000000000061E-2</v>
      </c>
      <c r="CL6" s="622">
        <f t="shared" si="44"/>
        <v>3.0000000000000058E-2</v>
      </c>
      <c r="CM6" s="622">
        <f t="shared" si="45"/>
        <v>3.0000000000000106E-2</v>
      </c>
    </row>
    <row r="7" spans="1:91" ht="15.75" x14ac:dyDescent="0.25">
      <c r="A7" s="341">
        <v>216</v>
      </c>
      <c r="B7" s="349">
        <f t="shared" si="46"/>
        <v>86762.339663999999</v>
      </c>
      <c r="C7" s="336">
        <f t="shared" si="47"/>
        <v>112860.592936</v>
      </c>
      <c r="D7" s="337">
        <f t="shared" si="48"/>
        <v>138958.63207200001</v>
      </c>
      <c r="E7" s="360">
        <v>41.712663300000003</v>
      </c>
      <c r="F7" s="332">
        <v>54.259900450000004</v>
      </c>
      <c r="G7" s="333">
        <v>66.807034650000006</v>
      </c>
      <c r="M7" s="341">
        <v>216</v>
      </c>
      <c r="N7" s="349">
        <f t="shared" si="49"/>
        <v>89825.050254139191</v>
      </c>
      <c r="O7" s="336">
        <f t="shared" si="50"/>
        <v>116844.57186664079</v>
      </c>
      <c r="P7" s="337">
        <f t="shared" si="50"/>
        <v>143863.87178414158</v>
      </c>
      <c r="Q7" s="360">
        <f>E29*1.02</f>
        <v>43.185120314489993</v>
      </c>
      <c r="R7" s="332">
        <f t="shared" ref="R7:R12" si="88">F29*1.02</f>
        <v>56.175274935885</v>
      </c>
      <c r="S7" s="333">
        <f t="shared" si="51"/>
        <v>69.165322973144995</v>
      </c>
      <c r="U7" s="389">
        <f t="shared" si="22"/>
        <v>1.9999999999999934E-2</v>
      </c>
      <c r="V7" s="389">
        <f t="shared" si="52"/>
        <v>2.0000000000000056E-2</v>
      </c>
      <c r="W7" s="389">
        <f t="shared" si="53"/>
        <v>2.0000000000000014E-2</v>
      </c>
      <c r="Y7" s="341">
        <v>216</v>
      </c>
      <c r="Z7" s="349">
        <f t="shared" si="54"/>
        <v>92070.67651049266</v>
      </c>
      <c r="AA7" s="336">
        <f t="shared" si="24"/>
        <v>119765.6861633068</v>
      </c>
      <c r="AB7" s="337">
        <f t="shared" si="24"/>
        <v>147460.46857874512</v>
      </c>
      <c r="AC7" s="360">
        <f t="shared" si="55"/>
        <v>44.26474832235224</v>
      </c>
      <c r="AD7" s="332">
        <f t="shared" si="56"/>
        <v>57.57965680928212</v>
      </c>
      <c r="AE7" s="333">
        <f t="shared" si="57"/>
        <v>70.894456047473611</v>
      </c>
      <c r="AG7" s="389">
        <f t="shared" si="58"/>
        <v>2.4999999999999942E-2</v>
      </c>
      <c r="AH7" s="389">
        <f t="shared" si="59"/>
        <v>2.4999999999999925E-2</v>
      </c>
      <c r="AI7" s="389">
        <f t="shared" si="60"/>
        <v>2.4999999999999863E-2</v>
      </c>
      <c r="AK7" s="341">
        <v>216</v>
      </c>
      <c r="AL7" s="349">
        <f t="shared" si="61"/>
        <v>94602.620114531208</v>
      </c>
      <c r="AM7" s="336">
        <f t="shared" si="26"/>
        <v>123059.24253279775</v>
      </c>
      <c r="AN7" s="337">
        <f t="shared" si="27"/>
        <v>151515.63146466063</v>
      </c>
      <c r="AO7" s="360">
        <f t="shared" si="62"/>
        <v>45.482028901216928</v>
      </c>
      <c r="AP7" s="332">
        <f t="shared" si="63"/>
        <v>59.163097371537383</v>
      </c>
      <c r="AQ7" s="333">
        <f t="shared" si="64"/>
        <v>72.844053588779147</v>
      </c>
      <c r="AS7" s="612">
        <f t="shared" si="65"/>
        <v>2.7500000000000038E-2</v>
      </c>
      <c r="AT7" s="612">
        <f t="shared" si="28"/>
        <v>2.750000000000007E-2</v>
      </c>
      <c r="AU7" s="612">
        <f t="shared" si="29"/>
        <v>2.7500000000000167E-2</v>
      </c>
      <c r="AV7" s="341">
        <v>216</v>
      </c>
      <c r="AW7" s="349">
        <f t="shared" si="66"/>
        <v>98386.724919112472</v>
      </c>
      <c r="AX7" s="336">
        <f t="shared" si="30"/>
        <v>127981.61223410966</v>
      </c>
      <c r="AY7" s="337">
        <f t="shared" si="31"/>
        <v>157576.25672324706</v>
      </c>
      <c r="AZ7" s="614">
        <f t="shared" si="67"/>
        <v>47.30131005726561</v>
      </c>
      <c r="BA7" s="615">
        <f t="shared" si="68"/>
        <v>61.529621266398877</v>
      </c>
      <c r="BB7" s="616">
        <f t="shared" si="69"/>
        <v>75.757815732330315</v>
      </c>
      <c r="BD7" s="622">
        <f t="shared" si="70"/>
        <v>4.0000000000000098E-2</v>
      </c>
      <c r="BE7" s="622">
        <f t="shared" si="71"/>
        <v>3.999999999999998E-2</v>
      </c>
      <c r="BF7" s="622">
        <f t="shared" si="72"/>
        <v>4.0000000000000022E-2</v>
      </c>
      <c r="BG7" s="341">
        <v>216</v>
      </c>
      <c r="BH7" s="349">
        <f>BK7*2080</f>
        <v>101830.2602912814</v>
      </c>
      <c r="BI7" s="336">
        <f t="shared" si="34"/>
        <v>132460.96866230349</v>
      </c>
      <c r="BJ7" s="337">
        <f t="shared" si="35"/>
        <v>163091.42570856068</v>
      </c>
      <c r="BK7" s="614">
        <f t="shared" si="74"/>
        <v>48.956855909269905</v>
      </c>
      <c r="BL7" s="615">
        <f t="shared" si="75"/>
        <v>63.683158010722835</v>
      </c>
      <c r="BM7" s="616">
        <f t="shared" si="76"/>
        <v>78.409339282961867</v>
      </c>
      <c r="BO7" s="622">
        <f t="shared" si="77"/>
        <v>3.4999999999999969E-2</v>
      </c>
      <c r="BP7" s="622">
        <f t="shared" si="36"/>
        <v>3.4999999999999955E-2</v>
      </c>
      <c r="BQ7" s="622">
        <f t="shared" si="37"/>
        <v>3.4999999999999878E-2</v>
      </c>
      <c r="BR7" s="341">
        <v>216</v>
      </c>
      <c r="BS7" s="349">
        <f>BV7*2080</f>
        <v>104885.16810001986</v>
      </c>
      <c r="BT7" s="336">
        <f t="shared" si="38"/>
        <v>136434.7977221726</v>
      </c>
      <c r="BU7" s="337">
        <f t="shared" si="39"/>
        <v>167984.16847981751</v>
      </c>
      <c r="BV7" s="614">
        <f t="shared" si="79"/>
        <v>50.425561586548007</v>
      </c>
      <c r="BW7" s="615">
        <f t="shared" si="80"/>
        <v>65.593652751044516</v>
      </c>
      <c r="BX7" s="616">
        <f t="shared" si="81"/>
        <v>80.761619461450721</v>
      </c>
      <c r="BZ7" s="622">
        <f t="shared" si="82"/>
        <v>3.00000000000001E-2</v>
      </c>
      <c r="CA7" s="622">
        <f t="shared" si="40"/>
        <v>2.999999999999994E-2</v>
      </c>
      <c r="CB7" s="622">
        <f t="shared" si="41"/>
        <v>2.9999999999999978E-2</v>
      </c>
      <c r="CC7" s="341">
        <v>216</v>
      </c>
      <c r="CD7" s="349">
        <f>CG7*2080</f>
        <v>108031.72314302044</v>
      </c>
      <c r="CE7" s="336">
        <f t="shared" si="42"/>
        <v>140527.84165383776</v>
      </c>
      <c r="CF7" s="337">
        <f t="shared" si="43"/>
        <v>173023.69353421201</v>
      </c>
      <c r="CG7" s="614">
        <f t="shared" si="84"/>
        <v>51.938328434144445</v>
      </c>
      <c r="CH7" s="615">
        <f t="shared" si="85"/>
        <v>67.561462333575847</v>
      </c>
      <c r="CI7" s="616">
        <f t="shared" si="86"/>
        <v>83.184468045294238</v>
      </c>
      <c r="CK7" s="622">
        <f t="shared" si="87"/>
        <v>2.9999999999999964E-2</v>
      </c>
      <c r="CL7" s="622">
        <f t="shared" si="44"/>
        <v>2.9999999999999926E-2</v>
      </c>
      <c r="CM7" s="622">
        <f t="shared" si="45"/>
        <v>2.999999999999995E-2</v>
      </c>
    </row>
    <row r="8" spans="1:91" ht="15.75" x14ac:dyDescent="0.25">
      <c r="A8" s="341">
        <v>215</v>
      </c>
      <c r="B8" s="349">
        <f t="shared" si="46"/>
        <v>80448.111432000005</v>
      </c>
      <c r="C8" s="336">
        <f t="shared" si="47"/>
        <v>104647.19252000001</v>
      </c>
      <c r="D8" s="337">
        <f t="shared" si="48"/>
        <v>128846.05947200002</v>
      </c>
      <c r="E8" s="360">
        <v>38.67697665</v>
      </c>
      <c r="F8" s="332">
        <v>50.311150250000004</v>
      </c>
      <c r="G8" s="333">
        <v>61.94522090000001</v>
      </c>
      <c r="M8" s="341">
        <v>215</v>
      </c>
      <c r="N8" s="349">
        <f t="shared" si="49"/>
        <v>83287.92976554959</v>
      </c>
      <c r="O8" s="336">
        <f t="shared" si="50"/>
        <v>108341.238415956</v>
      </c>
      <c r="P8" s="337">
        <f t="shared" si="50"/>
        <v>133394.32537136163</v>
      </c>
      <c r="Q8" s="360">
        <f t="shared" ref="Q8:Q12" si="89">E30*1.02</f>
        <v>40.042273925744993</v>
      </c>
      <c r="R8" s="332">
        <f t="shared" si="88"/>
        <v>52.087133853825001</v>
      </c>
      <c r="S8" s="333">
        <f t="shared" si="51"/>
        <v>64.131887197770013</v>
      </c>
      <c r="U8" s="389">
        <f t="shared" si="22"/>
        <v>2.0000000000000011E-2</v>
      </c>
      <c r="V8" s="389">
        <f t="shared" si="52"/>
        <v>2.0000000000000084E-2</v>
      </c>
      <c r="W8" s="389">
        <f t="shared" si="53"/>
        <v>2.0000000000000111E-2</v>
      </c>
      <c r="Y8" s="341">
        <v>215</v>
      </c>
      <c r="Z8" s="349">
        <f t="shared" si="54"/>
        <v>85370.128009688313</v>
      </c>
      <c r="AA8" s="336">
        <f t="shared" si="24"/>
        <v>111049.76937635489</v>
      </c>
      <c r="AB8" s="337">
        <f t="shared" si="24"/>
        <v>136729.18350564566</v>
      </c>
      <c r="AC8" s="360">
        <f t="shared" si="55"/>
        <v>41.043330773888613</v>
      </c>
      <c r="AD8" s="332">
        <f t="shared" si="56"/>
        <v>53.389312200170622</v>
      </c>
      <c r="AE8" s="333">
        <f t="shared" si="57"/>
        <v>65.735184377714262</v>
      </c>
      <c r="AG8" s="389">
        <f t="shared" si="58"/>
        <v>2.4999999999999866E-2</v>
      </c>
      <c r="AH8" s="389">
        <f t="shared" si="59"/>
        <v>2.4999999999999908E-2</v>
      </c>
      <c r="AI8" s="389">
        <f t="shared" si="60"/>
        <v>2.4999999999999984E-2</v>
      </c>
      <c r="AK8" s="341">
        <v>215</v>
      </c>
      <c r="AL8" s="349">
        <f t="shared" si="61"/>
        <v>87717.806529954745</v>
      </c>
      <c r="AM8" s="336">
        <f t="shared" si="26"/>
        <v>114103.63803420466</v>
      </c>
      <c r="AN8" s="337">
        <f t="shared" si="27"/>
        <v>140489.23605205092</v>
      </c>
      <c r="AO8" s="360">
        <f t="shared" si="62"/>
        <v>42.172022370170552</v>
      </c>
      <c r="AP8" s="332">
        <f t="shared" si="63"/>
        <v>54.857518285675319</v>
      </c>
      <c r="AQ8" s="333">
        <f t="shared" si="64"/>
        <v>67.542901948101402</v>
      </c>
      <c r="AS8" s="612">
        <f t="shared" si="65"/>
        <v>2.7500000000000059E-2</v>
      </c>
      <c r="AT8" s="612">
        <f t="shared" si="28"/>
        <v>2.750000000000009E-2</v>
      </c>
      <c r="AU8" s="612">
        <f t="shared" si="29"/>
        <v>2.7499999999999972E-2</v>
      </c>
      <c r="AV8" s="341">
        <v>215</v>
      </c>
      <c r="AW8" s="349">
        <f t="shared" si="66"/>
        <v>91226.51879115295</v>
      </c>
      <c r="AX8" s="336">
        <f t="shared" si="30"/>
        <v>118667.78355557285</v>
      </c>
      <c r="AY8" s="337">
        <f t="shared" si="31"/>
        <v>146108.80549413298</v>
      </c>
      <c r="AZ8" s="614">
        <f t="shared" si="67"/>
        <v>43.858903264977378</v>
      </c>
      <c r="BA8" s="615">
        <f t="shared" si="68"/>
        <v>57.051819017102332</v>
      </c>
      <c r="BB8" s="616">
        <f t="shared" si="69"/>
        <v>70.244618026025464</v>
      </c>
      <c r="BD8" s="622">
        <f t="shared" si="70"/>
        <v>4.0000000000000098E-2</v>
      </c>
      <c r="BE8" s="622">
        <f t="shared" si="71"/>
        <v>4.0000000000000008E-2</v>
      </c>
      <c r="BF8" s="622">
        <f t="shared" si="72"/>
        <v>4.0000000000000077E-2</v>
      </c>
      <c r="BG8" s="341">
        <v>215</v>
      </c>
      <c r="BH8" s="349">
        <f t="shared" si="73"/>
        <v>94419.446948843295</v>
      </c>
      <c r="BI8" s="336">
        <f t="shared" si="34"/>
        <v>122821.15598001789</v>
      </c>
      <c r="BJ8" s="337">
        <f t="shared" si="35"/>
        <v>151222.61368642759</v>
      </c>
      <c r="BK8" s="614">
        <f t="shared" si="74"/>
        <v>45.393964879251584</v>
      </c>
      <c r="BL8" s="615">
        <f t="shared" si="75"/>
        <v>59.048632682700912</v>
      </c>
      <c r="BM8" s="616">
        <f t="shared" si="76"/>
        <v>72.703179656936342</v>
      </c>
      <c r="BO8" s="622">
        <f t="shared" si="77"/>
        <v>3.4999999999999941E-2</v>
      </c>
      <c r="BP8" s="622">
        <f t="shared" si="36"/>
        <v>3.4999999999999976E-2</v>
      </c>
      <c r="BQ8" s="622">
        <f t="shared" si="37"/>
        <v>3.4999999999999823E-2</v>
      </c>
      <c r="BR8" s="341">
        <v>215</v>
      </c>
      <c r="BS8" s="349">
        <f t="shared" ref="BS8:BS9" si="90">BV8*2080</f>
        <v>97252.030357308598</v>
      </c>
      <c r="BT8" s="336">
        <f t="shared" si="38"/>
        <v>126505.79065941843</v>
      </c>
      <c r="BU8" s="337">
        <f t="shared" si="39"/>
        <v>155759.29209702043</v>
      </c>
      <c r="BV8" s="614">
        <f t="shared" si="79"/>
        <v>46.75578382562913</v>
      </c>
      <c r="BW8" s="615">
        <f t="shared" si="80"/>
        <v>60.820091663181941</v>
      </c>
      <c r="BX8" s="616">
        <f t="shared" si="81"/>
        <v>74.884275046644433</v>
      </c>
      <c r="BZ8" s="622">
        <f t="shared" si="82"/>
        <v>2.9999999999999978E-2</v>
      </c>
      <c r="CA8" s="622">
        <f t="shared" si="40"/>
        <v>3.0000000000000023E-2</v>
      </c>
      <c r="CB8" s="622">
        <f t="shared" si="41"/>
        <v>3.0000000000000006E-2</v>
      </c>
      <c r="CC8" s="341">
        <v>215</v>
      </c>
      <c r="CD8" s="349">
        <f t="shared" ref="CD8:CD9" si="91">CG8*2080</f>
        <v>100169.59126802786</v>
      </c>
      <c r="CE8" s="336">
        <f t="shared" si="42"/>
        <v>130300.964379201</v>
      </c>
      <c r="CF8" s="337">
        <f t="shared" si="43"/>
        <v>160432.07085993106</v>
      </c>
      <c r="CG8" s="614">
        <f t="shared" si="84"/>
        <v>48.158457340398009</v>
      </c>
      <c r="CH8" s="615">
        <f t="shared" si="85"/>
        <v>62.644694413077403</v>
      </c>
      <c r="CI8" s="616">
        <f t="shared" si="86"/>
        <v>77.130803298043773</v>
      </c>
      <c r="CK8" s="622">
        <f t="shared" si="87"/>
        <v>3.0000000000000093E-2</v>
      </c>
      <c r="CL8" s="622">
        <f t="shared" si="44"/>
        <v>3.0000000000000058E-2</v>
      </c>
      <c r="CM8" s="622">
        <f t="shared" si="45"/>
        <v>3.0000000000000096E-2</v>
      </c>
    </row>
    <row r="9" spans="1:91" ht="15.75" x14ac:dyDescent="0.25">
      <c r="A9" s="342" t="s">
        <v>214</v>
      </c>
      <c r="B9" s="349">
        <f t="shared" si="46"/>
        <v>79651.739648000017</v>
      </c>
      <c r="C9" s="336">
        <f t="shared" si="47"/>
        <v>103610.98841600001</v>
      </c>
      <c r="D9" s="337">
        <f t="shared" si="48"/>
        <v>127570.237184</v>
      </c>
      <c r="E9" s="360">
        <v>38.294105600000009</v>
      </c>
      <c r="F9" s="332">
        <v>49.812975200000004</v>
      </c>
      <c r="G9" s="333">
        <v>61.331844799999999</v>
      </c>
      <c r="M9" s="342" t="s">
        <v>214</v>
      </c>
      <c r="N9" s="349">
        <f t="shared" si="49"/>
        <v>82463.446057574401</v>
      </c>
      <c r="O9" s="336">
        <f t="shared" si="50"/>
        <v>107268.45630708479</v>
      </c>
      <c r="P9" s="337">
        <f t="shared" si="50"/>
        <v>132073.4665565952</v>
      </c>
      <c r="Q9" s="360">
        <f t="shared" si="89"/>
        <v>39.645887527680003</v>
      </c>
      <c r="R9" s="332">
        <f t="shared" si="88"/>
        <v>51.571373224559999</v>
      </c>
      <c r="S9" s="333">
        <f t="shared" si="51"/>
        <v>63.496858921439994</v>
      </c>
      <c r="U9" s="389">
        <f t="shared" si="22"/>
        <v>1.9999999999999938E-2</v>
      </c>
      <c r="V9" s="389">
        <f t="shared" si="52"/>
        <v>1.9999999999999983E-2</v>
      </c>
      <c r="W9" s="389">
        <f t="shared" si="53"/>
        <v>2.0000000000000011E-2</v>
      </c>
      <c r="Y9" s="342" t="s">
        <v>214</v>
      </c>
      <c r="Z9" s="349">
        <f t="shared" si="54"/>
        <v>84525.032209013749</v>
      </c>
      <c r="AA9" s="336">
        <f t="shared" si="24"/>
        <v>109950.1677147619</v>
      </c>
      <c r="AB9" s="337">
        <f t="shared" si="24"/>
        <v>135375.30322051005</v>
      </c>
      <c r="AC9" s="360">
        <f t="shared" si="55"/>
        <v>40.637034715871998</v>
      </c>
      <c r="AD9" s="332">
        <f t="shared" si="56"/>
        <v>52.860657555173994</v>
      </c>
      <c r="AE9" s="333">
        <f t="shared" si="57"/>
        <v>65.084280394475982</v>
      </c>
      <c r="AG9" s="389">
        <f t="shared" si="58"/>
        <v>2.4999999999999873E-2</v>
      </c>
      <c r="AH9" s="389">
        <f t="shared" si="59"/>
        <v>2.4999999999999908E-2</v>
      </c>
      <c r="AI9" s="389">
        <f t="shared" si="60"/>
        <v>2.4999999999999814E-2</v>
      </c>
      <c r="AK9" s="342" t="s">
        <v>214</v>
      </c>
      <c r="AL9" s="349">
        <f t="shared" si="61"/>
        <v>86849.470594761646</v>
      </c>
      <c r="AM9" s="336">
        <f t="shared" si="26"/>
        <v>112973.79732691786</v>
      </c>
      <c r="AN9" s="337">
        <f t="shared" si="27"/>
        <v>139098.12405907409</v>
      </c>
      <c r="AO9" s="360">
        <f t="shared" si="62"/>
        <v>41.754553170558481</v>
      </c>
      <c r="AP9" s="332">
        <f t="shared" si="63"/>
        <v>54.31432563794128</v>
      </c>
      <c r="AQ9" s="333">
        <f t="shared" si="64"/>
        <v>66.87409810532408</v>
      </c>
      <c r="AS9" s="612">
        <f t="shared" si="65"/>
        <v>2.7500000000000066E-2</v>
      </c>
      <c r="AT9" s="612">
        <f t="shared" si="28"/>
        <v>2.7500000000000038E-2</v>
      </c>
      <c r="AU9" s="612">
        <f t="shared" si="29"/>
        <v>2.7500000000000129E-2</v>
      </c>
      <c r="AV9" s="342" t="s">
        <v>214</v>
      </c>
      <c r="AW9" s="349">
        <f t="shared" si="66"/>
        <v>90323.449418552103</v>
      </c>
      <c r="AX9" s="336">
        <f t="shared" si="30"/>
        <v>117492.74921999457</v>
      </c>
      <c r="AY9" s="337">
        <f t="shared" si="31"/>
        <v>144662.04902143704</v>
      </c>
      <c r="AZ9" s="614">
        <f t="shared" si="67"/>
        <v>43.42473529738082</v>
      </c>
      <c r="BA9" s="615">
        <f t="shared" si="68"/>
        <v>56.486898663458931</v>
      </c>
      <c r="BB9" s="616">
        <f t="shared" si="69"/>
        <v>69.549062029537041</v>
      </c>
      <c r="BD9" s="622">
        <f t="shared" si="70"/>
        <v>4.0000000000000015E-2</v>
      </c>
      <c r="BE9" s="622">
        <f t="shared" si="71"/>
        <v>3.999999999999998E-2</v>
      </c>
      <c r="BF9" s="622">
        <f t="shared" si="72"/>
        <v>3.9999999999999959E-2</v>
      </c>
      <c r="BG9" s="342" t="s">
        <v>214</v>
      </c>
      <c r="BH9" s="349">
        <f t="shared" si="73"/>
        <v>93484.770148201424</v>
      </c>
      <c r="BI9" s="336">
        <f t="shared" si="34"/>
        <v>121604.99544269437</v>
      </c>
      <c r="BJ9" s="337">
        <f t="shared" si="35"/>
        <v>149725.22073718734</v>
      </c>
      <c r="BK9" s="614">
        <f t="shared" si="74"/>
        <v>44.944601032789144</v>
      </c>
      <c r="BL9" s="615">
        <f t="shared" si="75"/>
        <v>58.463940116679986</v>
      </c>
      <c r="BM9" s="616">
        <f t="shared" si="76"/>
        <v>71.983279200570834</v>
      </c>
      <c r="BO9" s="622">
        <f t="shared" si="77"/>
        <v>3.4999999999999885E-2</v>
      </c>
      <c r="BP9" s="622">
        <f t="shared" si="36"/>
        <v>3.4999999999999871E-2</v>
      </c>
      <c r="BQ9" s="622">
        <f t="shared" si="37"/>
        <v>3.4999999999999962E-2</v>
      </c>
      <c r="BR9" s="342" t="s">
        <v>214</v>
      </c>
      <c r="BS9" s="349">
        <f t="shared" si="90"/>
        <v>96289.313252647466</v>
      </c>
      <c r="BT9" s="336">
        <f t="shared" si="38"/>
        <v>125253.14530597521</v>
      </c>
      <c r="BU9" s="337">
        <f t="shared" si="39"/>
        <v>154216.97735930295</v>
      </c>
      <c r="BV9" s="614">
        <f t="shared" si="79"/>
        <v>46.29293906377282</v>
      </c>
      <c r="BW9" s="615">
        <f t="shared" si="80"/>
        <v>60.21785832018039</v>
      </c>
      <c r="BX9" s="616">
        <f t="shared" si="81"/>
        <v>74.14277757658796</v>
      </c>
      <c r="BZ9" s="622">
        <f t="shared" si="82"/>
        <v>3.0000000000000041E-2</v>
      </c>
      <c r="CA9" s="622">
        <f t="shared" si="40"/>
        <v>3.0000000000000086E-2</v>
      </c>
      <c r="CB9" s="622">
        <f t="shared" si="41"/>
        <v>3.0000000000000013E-2</v>
      </c>
      <c r="CC9" s="342" t="s">
        <v>214</v>
      </c>
      <c r="CD9" s="349">
        <f t="shared" si="91"/>
        <v>99177.992650226894</v>
      </c>
      <c r="CE9" s="336">
        <f t="shared" si="42"/>
        <v>129010.73966515448</v>
      </c>
      <c r="CF9" s="337">
        <f t="shared" si="43"/>
        <v>158843.48668008205</v>
      </c>
      <c r="CG9" s="614">
        <f t="shared" si="84"/>
        <v>47.681727235686004</v>
      </c>
      <c r="CH9" s="615">
        <f t="shared" si="85"/>
        <v>62.024394069785806</v>
      </c>
      <c r="CI9" s="616">
        <f t="shared" si="86"/>
        <v>76.367060903885601</v>
      </c>
      <c r="CK9" s="622">
        <f t="shared" si="87"/>
        <v>2.9999999999999988E-2</v>
      </c>
      <c r="CL9" s="622">
        <f t="shared" si="44"/>
        <v>3.0000000000000075E-2</v>
      </c>
      <c r="CM9" s="622">
        <f t="shared" si="45"/>
        <v>3.0000000000000034E-2</v>
      </c>
    </row>
    <row r="10" spans="1:91" ht="15.75" x14ac:dyDescent="0.25">
      <c r="A10" s="341">
        <v>214</v>
      </c>
      <c r="B10" s="349">
        <f t="shared" si="46"/>
        <v>75902.646560000008</v>
      </c>
      <c r="C10" s="336">
        <f t="shared" si="47"/>
        <v>98734.041016000003</v>
      </c>
      <c r="D10" s="337">
        <f t="shared" si="48"/>
        <v>121565.43547200001</v>
      </c>
      <c r="E10" s="360">
        <v>36.491657000000004</v>
      </c>
      <c r="F10" s="332">
        <v>47.468288950000002</v>
      </c>
      <c r="G10" s="333">
        <v>58.444920900000007</v>
      </c>
      <c r="M10" s="341">
        <v>214</v>
      </c>
      <c r="N10" s="349">
        <f t="shared" si="49"/>
        <v>78582.009983568001</v>
      </c>
      <c r="O10" s="336">
        <f t="shared" si="50"/>
        <v>102219.3526638648</v>
      </c>
      <c r="P10" s="337">
        <f t="shared" si="50"/>
        <v>125856.69534416159</v>
      </c>
      <c r="Q10" s="360">
        <f t="shared" si="89"/>
        <v>37.7798124921</v>
      </c>
      <c r="R10" s="332">
        <f t="shared" si="88"/>
        <v>49.143919549934999</v>
      </c>
      <c r="S10" s="333">
        <f t="shared" si="51"/>
        <v>60.508026607769999</v>
      </c>
      <c r="U10" s="389">
        <f t="shared" si="22"/>
        <v>2.0000000000000056E-2</v>
      </c>
      <c r="V10" s="389">
        <f t="shared" si="52"/>
        <v>2.0000000000000032E-2</v>
      </c>
      <c r="W10" s="389">
        <f t="shared" si="53"/>
        <v>2.0000000000000018E-2</v>
      </c>
      <c r="Y10" s="341">
        <v>214</v>
      </c>
      <c r="Z10" s="349">
        <f t="shared" si="54"/>
        <v>80546.560233157201</v>
      </c>
      <c r="AA10" s="336">
        <f t="shared" si="24"/>
        <v>104774.83648046141</v>
      </c>
      <c r="AB10" s="337">
        <f t="shared" si="24"/>
        <v>129003.11272776563</v>
      </c>
      <c r="AC10" s="360">
        <f t="shared" si="55"/>
        <v>38.7243078044025</v>
      </c>
      <c r="AD10" s="332">
        <f t="shared" si="56"/>
        <v>50.372517538683368</v>
      </c>
      <c r="AE10" s="333">
        <f t="shared" si="57"/>
        <v>62.020727272964244</v>
      </c>
      <c r="AG10" s="389">
        <f t="shared" si="58"/>
        <v>2.5000000000000005E-2</v>
      </c>
      <c r="AH10" s="389">
        <f t="shared" si="59"/>
        <v>2.499999999999988E-2</v>
      </c>
      <c r="AI10" s="389">
        <f t="shared" si="60"/>
        <v>2.4999999999999922E-2</v>
      </c>
      <c r="AK10" s="341">
        <v>214</v>
      </c>
      <c r="AL10" s="349">
        <f t="shared" si="61"/>
        <v>82761.590639569025</v>
      </c>
      <c r="AM10" s="336">
        <f t="shared" si="26"/>
        <v>107656.1444836741</v>
      </c>
      <c r="AN10" s="337">
        <f t="shared" si="27"/>
        <v>132550.69832777919</v>
      </c>
      <c r="AO10" s="360">
        <f t="shared" si="62"/>
        <v>39.789226269023573</v>
      </c>
      <c r="AP10" s="332">
        <f t="shared" si="63"/>
        <v>51.757761770997163</v>
      </c>
      <c r="AQ10" s="333">
        <f t="shared" si="64"/>
        <v>63.726297272970768</v>
      </c>
      <c r="AS10" s="612">
        <f t="shared" si="65"/>
        <v>2.7500000000000104E-2</v>
      </c>
      <c r="AT10" s="612">
        <f t="shared" si="28"/>
        <v>2.7500000000000049E-2</v>
      </c>
      <c r="AU10" s="612">
        <f t="shared" si="29"/>
        <v>2.7500000000000125E-2</v>
      </c>
      <c r="AV10" s="341">
        <v>214</v>
      </c>
      <c r="AW10" s="349">
        <f t="shared" si="66"/>
        <v>86072.054265151804</v>
      </c>
      <c r="AX10" s="336">
        <f t="shared" si="30"/>
        <v>111962.39026302107</v>
      </c>
      <c r="AY10" s="337">
        <f t="shared" si="31"/>
        <v>137852.72626089037</v>
      </c>
      <c r="AZ10" s="614">
        <f t="shared" si="67"/>
        <v>41.380795319784518</v>
      </c>
      <c r="BA10" s="615">
        <f t="shared" si="68"/>
        <v>53.828072241837049</v>
      </c>
      <c r="BB10" s="616">
        <f t="shared" si="69"/>
        <v>66.275349163889601</v>
      </c>
      <c r="BD10" s="622">
        <f t="shared" si="70"/>
        <v>4.0000000000000063E-2</v>
      </c>
      <c r="BE10" s="622">
        <f t="shared" si="71"/>
        <v>3.999999999999998E-2</v>
      </c>
      <c r="BF10" s="622">
        <f t="shared" si="72"/>
        <v>4.0000000000000029E-2</v>
      </c>
      <c r="BG10" s="341">
        <v>214</v>
      </c>
      <c r="BH10" s="349">
        <f>BK10*2080</f>
        <v>89084.576164432103</v>
      </c>
      <c r="BI10" s="336">
        <f t="shared" si="34"/>
        <v>115881.07392222679</v>
      </c>
      <c r="BJ10" s="337">
        <f t="shared" si="35"/>
        <v>142677.5716800215</v>
      </c>
      <c r="BK10" s="614">
        <f t="shared" si="74"/>
        <v>42.829123155976973</v>
      </c>
      <c r="BL10" s="615">
        <f t="shared" si="75"/>
        <v>55.712054770301343</v>
      </c>
      <c r="BM10" s="616">
        <f t="shared" si="76"/>
        <v>68.594986384625727</v>
      </c>
      <c r="BO10" s="622">
        <f t="shared" si="77"/>
        <v>3.499999999999992E-2</v>
      </c>
      <c r="BP10" s="622">
        <f t="shared" si="36"/>
        <v>3.4999999999999955E-2</v>
      </c>
      <c r="BQ10" s="622">
        <f t="shared" si="37"/>
        <v>3.4999999999999858E-2</v>
      </c>
      <c r="BR10" s="341">
        <v>214</v>
      </c>
      <c r="BS10" s="349">
        <f>BV10*2080</f>
        <v>91757.113449365075</v>
      </c>
      <c r="BT10" s="336">
        <f t="shared" si="38"/>
        <v>119357.50613989361</v>
      </c>
      <c r="BU10" s="337">
        <f t="shared" si="39"/>
        <v>146957.89883042214</v>
      </c>
      <c r="BV10" s="614">
        <f t="shared" si="79"/>
        <v>44.113996850656285</v>
      </c>
      <c r="BW10" s="615">
        <f t="shared" si="80"/>
        <v>57.383416413410387</v>
      </c>
      <c r="BX10" s="616">
        <f t="shared" si="81"/>
        <v>70.652835976164496</v>
      </c>
      <c r="BZ10" s="622">
        <f t="shared" si="82"/>
        <v>3.0000000000000075E-2</v>
      </c>
      <c r="CA10" s="622">
        <f t="shared" si="40"/>
        <v>3.0000000000000072E-2</v>
      </c>
      <c r="CB10" s="622">
        <f t="shared" si="41"/>
        <v>2.9999999999999961E-2</v>
      </c>
      <c r="CC10" s="341">
        <v>214</v>
      </c>
      <c r="CD10" s="349">
        <f>CG10*2080</f>
        <v>94509.826852846032</v>
      </c>
      <c r="CE10" s="336">
        <f t="shared" si="42"/>
        <v>122938.23132409042</v>
      </c>
      <c r="CF10" s="337">
        <f t="shared" si="43"/>
        <v>151366.63579533482</v>
      </c>
      <c r="CG10" s="614">
        <f t="shared" si="84"/>
        <v>45.437416756175978</v>
      </c>
      <c r="CH10" s="615">
        <f t="shared" si="85"/>
        <v>59.104918905812703</v>
      </c>
      <c r="CI10" s="616">
        <f t="shared" si="86"/>
        <v>72.772421055449428</v>
      </c>
      <c r="CK10" s="622">
        <f t="shared" si="87"/>
        <v>3.0000000000000089E-2</v>
      </c>
      <c r="CL10" s="622">
        <f t="shared" si="44"/>
        <v>3.0000000000000068E-2</v>
      </c>
      <c r="CM10" s="622">
        <f t="shared" si="45"/>
        <v>2.999999999999995E-2</v>
      </c>
    </row>
    <row r="11" spans="1:91" ht="15.75" x14ac:dyDescent="0.25">
      <c r="A11" s="341">
        <v>213</v>
      </c>
      <c r="B11" s="349">
        <f t="shared" si="46"/>
        <v>71170.455096000005</v>
      </c>
      <c r="C11" s="336">
        <f t="shared" si="47"/>
        <v>92578.487560000009</v>
      </c>
      <c r="D11" s="337">
        <f t="shared" si="48"/>
        <v>113986.52002400001</v>
      </c>
      <c r="E11" s="360">
        <v>34.216564950000006</v>
      </c>
      <c r="F11" s="332">
        <v>44.508888250000005</v>
      </c>
      <c r="G11" s="333">
        <v>54.801211550000005</v>
      </c>
      <c r="M11" s="341">
        <v>213</v>
      </c>
      <c r="N11" s="349">
        <f t="shared" si="49"/>
        <v>73682.77216088881</v>
      </c>
      <c r="O11" s="336">
        <f t="shared" si="50"/>
        <v>95846.508170867994</v>
      </c>
      <c r="P11" s="337">
        <f t="shared" si="50"/>
        <v>118010.24418084721</v>
      </c>
      <c r="Q11" s="360">
        <f t="shared" si="89"/>
        <v>35.424409692735004</v>
      </c>
      <c r="R11" s="332">
        <f t="shared" si="88"/>
        <v>46.080052005224999</v>
      </c>
      <c r="S11" s="333">
        <f t="shared" si="51"/>
        <v>56.735694317715001</v>
      </c>
      <c r="U11" s="389">
        <f t="shared" si="22"/>
        <v>2.0000000000000004E-2</v>
      </c>
      <c r="V11" s="389">
        <f t="shared" si="52"/>
        <v>1.9999999999999952E-2</v>
      </c>
      <c r="W11" s="389">
        <f t="shared" si="53"/>
        <v>2.0000000000000049E-2</v>
      </c>
      <c r="Y11" s="341">
        <v>213</v>
      </c>
      <c r="Z11" s="349">
        <f t="shared" si="54"/>
        <v>75524.84146491102</v>
      </c>
      <c r="AA11" s="336">
        <f t="shared" si="24"/>
        <v>98242.670875139695</v>
      </c>
      <c r="AB11" s="337">
        <f t="shared" si="24"/>
        <v>120960.50028536837</v>
      </c>
      <c r="AC11" s="360">
        <f t="shared" si="55"/>
        <v>36.310019935053376</v>
      </c>
      <c r="AD11" s="332">
        <f t="shared" si="56"/>
        <v>47.23205330535562</v>
      </c>
      <c r="AE11" s="333">
        <f t="shared" si="57"/>
        <v>58.154086675657872</v>
      </c>
      <c r="AG11" s="389">
        <f t="shared" si="58"/>
        <v>2.4999999999999894E-2</v>
      </c>
      <c r="AH11" s="389">
        <f t="shared" si="59"/>
        <v>2.4999999999999915E-2</v>
      </c>
      <c r="AI11" s="389">
        <f t="shared" si="60"/>
        <v>2.4999999999999925E-2</v>
      </c>
      <c r="AK11" s="341">
        <v>213</v>
      </c>
      <c r="AL11" s="349">
        <f t="shared" si="61"/>
        <v>77601.774605196071</v>
      </c>
      <c r="AM11" s="336">
        <f t="shared" si="26"/>
        <v>100944.34432420603</v>
      </c>
      <c r="AN11" s="337">
        <f t="shared" si="27"/>
        <v>124286.91404321601</v>
      </c>
      <c r="AO11" s="360">
        <f t="shared" si="62"/>
        <v>37.308545483267345</v>
      </c>
      <c r="AP11" s="332">
        <f t="shared" si="63"/>
        <v>48.530934771252902</v>
      </c>
      <c r="AQ11" s="333">
        <f t="shared" si="64"/>
        <v>59.753324059238466</v>
      </c>
      <c r="AS11" s="612">
        <f t="shared" si="65"/>
        <v>2.7500000000000038E-2</v>
      </c>
      <c r="AT11" s="612">
        <f t="shared" si="28"/>
        <v>2.7500000000000038E-2</v>
      </c>
      <c r="AU11" s="612">
        <f t="shared" si="29"/>
        <v>2.7500000000000035E-2</v>
      </c>
      <c r="AV11" s="341">
        <v>213</v>
      </c>
      <c r="AW11" s="349">
        <f t="shared" si="66"/>
        <v>80705.845589403922</v>
      </c>
      <c r="AX11" s="336">
        <f t="shared" si="30"/>
        <v>104982.11809717429</v>
      </c>
      <c r="AY11" s="337">
        <f t="shared" si="31"/>
        <v>129258.39060494465</v>
      </c>
      <c r="AZ11" s="614">
        <f t="shared" si="67"/>
        <v>38.800887302598042</v>
      </c>
      <c r="BA11" s="615">
        <f t="shared" si="68"/>
        <v>50.472172162103021</v>
      </c>
      <c r="BB11" s="616">
        <f t="shared" si="69"/>
        <v>62.143457021608008</v>
      </c>
      <c r="BD11" s="622">
        <f t="shared" si="70"/>
        <v>4.0000000000000091E-2</v>
      </c>
      <c r="BE11" s="622">
        <f t="shared" si="71"/>
        <v>4.000000000000007E-2</v>
      </c>
      <c r="BF11" s="622">
        <f t="shared" si="72"/>
        <v>4.0000000000000049E-2</v>
      </c>
      <c r="BG11" s="341">
        <v>213</v>
      </c>
      <c r="BH11" s="349">
        <f t="shared" si="73"/>
        <v>83530.550185033062</v>
      </c>
      <c r="BI11" s="336">
        <f t="shared" si="34"/>
        <v>108656.49223057537</v>
      </c>
      <c r="BJ11" s="337">
        <f t="shared" si="35"/>
        <v>133782.43427611771</v>
      </c>
      <c r="BK11" s="614">
        <f t="shared" si="74"/>
        <v>40.15891835818897</v>
      </c>
      <c r="BL11" s="615">
        <f t="shared" si="75"/>
        <v>52.23869818777662</v>
      </c>
      <c r="BM11" s="616">
        <f t="shared" si="76"/>
        <v>64.318478017364285</v>
      </c>
      <c r="BO11" s="622">
        <f t="shared" si="77"/>
        <v>3.4999999999999906E-2</v>
      </c>
      <c r="BP11" s="622">
        <f t="shared" si="36"/>
        <v>3.4999999999999865E-2</v>
      </c>
      <c r="BQ11" s="622">
        <f t="shared" si="37"/>
        <v>3.4999999999999955E-2</v>
      </c>
      <c r="BR11" s="341">
        <v>213</v>
      </c>
      <c r="BS11" s="349">
        <f t="shared" ref="BS11:BS12" si="92">BV11*2080</f>
        <v>86036.466690584057</v>
      </c>
      <c r="BT11" s="336">
        <f t="shared" si="38"/>
        <v>111916.18699749262</v>
      </c>
      <c r="BU11" s="337">
        <f t="shared" si="39"/>
        <v>137795.90730440128</v>
      </c>
      <c r="BV11" s="614">
        <f t="shared" si="79"/>
        <v>41.363685908934642</v>
      </c>
      <c r="BW11" s="615">
        <f t="shared" si="80"/>
        <v>53.805859133409918</v>
      </c>
      <c r="BX11" s="616">
        <f t="shared" si="81"/>
        <v>66.248032357885222</v>
      </c>
      <c r="BZ11" s="622">
        <f t="shared" si="82"/>
        <v>3.0000000000000065E-2</v>
      </c>
      <c r="CA11" s="622">
        <f t="shared" si="40"/>
        <v>2.9999999999999975E-2</v>
      </c>
      <c r="CB11" s="622">
        <f t="shared" si="41"/>
        <v>3.0000000000000134E-2</v>
      </c>
      <c r="CC11" s="341">
        <v>213</v>
      </c>
      <c r="CD11" s="349">
        <f t="shared" ref="CD11:CD12" si="93">CG11*2080</f>
        <v>88617.56069130158</v>
      </c>
      <c r="CE11" s="336">
        <f t="shared" si="42"/>
        <v>115273.67260741741</v>
      </c>
      <c r="CF11" s="337">
        <f t="shared" si="43"/>
        <v>141929.78452353331</v>
      </c>
      <c r="CG11" s="614">
        <f t="shared" si="84"/>
        <v>42.604596486202681</v>
      </c>
      <c r="CH11" s="615">
        <f t="shared" si="85"/>
        <v>55.420034907412216</v>
      </c>
      <c r="CI11" s="616">
        <f t="shared" si="86"/>
        <v>68.235473328621779</v>
      </c>
      <c r="CK11" s="622">
        <f t="shared" si="87"/>
        <v>2.9999999999999995E-2</v>
      </c>
      <c r="CL11" s="622">
        <f t="shared" si="44"/>
        <v>3.0000000000000013E-2</v>
      </c>
      <c r="CM11" s="622">
        <f t="shared" si="45"/>
        <v>3.0000000000000009E-2</v>
      </c>
    </row>
    <row r="12" spans="1:91" ht="15.75" x14ac:dyDescent="0.25">
      <c r="A12" s="341">
        <v>212</v>
      </c>
      <c r="B12" s="349">
        <f t="shared" si="46"/>
        <v>64884.492815999998</v>
      </c>
      <c r="C12" s="336">
        <f t="shared" si="47"/>
        <v>84401.597332000005</v>
      </c>
      <c r="D12" s="337">
        <f t="shared" si="48"/>
        <v>103918.70184800001</v>
      </c>
      <c r="E12" s="360">
        <v>31.194467700000001</v>
      </c>
      <c r="F12" s="332">
        <v>40.577691025</v>
      </c>
      <c r="G12" s="333">
        <v>49.960914350000003</v>
      </c>
      <c r="M12" s="341">
        <v>212</v>
      </c>
      <c r="N12" s="349">
        <f t="shared" si="49"/>
        <v>67174.915412404793</v>
      </c>
      <c r="O12" s="336">
        <f t="shared" si="50"/>
        <v>87380.973717819594</v>
      </c>
      <c r="P12" s="337">
        <f t="shared" si="50"/>
        <v>107587.03202323439</v>
      </c>
      <c r="Q12" s="360">
        <f t="shared" si="89"/>
        <v>32.295632409809997</v>
      </c>
      <c r="R12" s="332">
        <f t="shared" si="88"/>
        <v>42.010083518182498</v>
      </c>
      <c r="S12" s="333">
        <f t="shared" si="51"/>
        <v>51.724534626554998</v>
      </c>
      <c r="U12" s="389">
        <f t="shared" si="22"/>
        <v>2.0000000000000018E-2</v>
      </c>
      <c r="V12" s="389">
        <f t="shared" si="52"/>
        <v>2.0000000000000035E-2</v>
      </c>
      <c r="W12" s="389">
        <f t="shared" si="53"/>
        <v>2.0000000000000046E-2</v>
      </c>
      <c r="Y12" s="341">
        <v>212</v>
      </c>
      <c r="Z12" s="349">
        <f t="shared" si="54"/>
        <v>68854.288297714898</v>
      </c>
      <c r="AA12" s="336">
        <f t="shared" si="24"/>
        <v>89565.49806076508</v>
      </c>
      <c r="AB12" s="337">
        <f t="shared" si="24"/>
        <v>110276.70782381525</v>
      </c>
      <c r="AC12" s="360">
        <f t="shared" si="55"/>
        <v>33.103023220055242</v>
      </c>
      <c r="AD12" s="332">
        <f t="shared" si="56"/>
        <v>43.060335606137059</v>
      </c>
      <c r="AE12" s="333">
        <f t="shared" si="57"/>
        <v>53.017647992218869</v>
      </c>
      <c r="AG12" s="389">
        <f t="shared" si="58"/>
        <v>2.4999999999999845E-2</v>
      </c>
      <c r="AH12" s="389">
        <f t="shared" si="59"/>
        <v>2.4999999999999974E-2</v>
      </c>
      <c r="AI12" s="389">
        <f t="shared" si="60"/>
        <v>2.4999999999999918E-2</v>
      </c>
      <c r="AK12" s="341">
        <v>212</v>
      </c>
      <c r="AL12" s="349">
        <f t="shared" si="61"/>
        <v>70747.781225902072</v>
      </c>
      <c r="AM12" s="336">
        <f t="shared" si="26"/>
        <v>92028.549257436127</v>
      </c>
      <c r="AN12" s="337">
        <f t="shared" si="27"/>
        <v>113309.31728897018</v>
      </c>
      <c r="AO12" s="360">
        <f t="shared" si="62"/>
        <v>34.013356358606764</v>
      </c>
      <c r="AP12" s="332">
        <f t="shared" si="63"/>
        <v>44.244494835305829</v>
      </c>
      <c r="AQ12" s="333">
        <f t="shared" si="64"/>
        <v>54.475633312004895</v>
      </c>
      <c r="AS12" s="612">
        <f t="shared" si="65"/>
        <v>2.7500000000000083E-2</v>
      </c>
      <c r="AT12" s="612">
        <f t="shared" si="28"/>
        <v>2.7500000000000028E-2</v>
      </c>
      <c r="AU12" s="612">
        <f t="shared" si="29"/>
        <v>2.7500000000000132E-2</v>
      </c>
      <c r="AV12" s="341">
        <v>212</v>
      </c>
      <c r="AW12" s="349">
        <f t="shared" si="66"/>
        <v>73577.692474938158</v>
      </c>
      <c r="AX12" s="336">
        <f t="shared" si="30"/>
        <v>95709.691227733565</v>
      </c>
      <c r="AY12" s="337">
        <f t="shared" si="31"/>
        <v>117841.689980529</v>
      </c>
      <c r="AZ12" s="614">
        <f t="shared" si="67"/>
        <v>35.373890612951037</v>
      </c>
      <c r="BA12" s="615">
        <f t="shared" si="68"/>
        <v>46.014274628718063</v>
      </c>
      <c r="BB12" s="616">
        <f t="shared" si="69"/>
        <v>56.654658644485096</v>
      </c>
      <c r="BD12" s="622">
        <f t="shared" si="70"/>
        <v>4.0000000000000077E-2</v>
      </c>
      <c r="BE12" s="622">
        <f t="shared" si="71"/>
        <v>4.0000000000000008E-2</v>
      </c>
      <c r="BF12" s="622">
        <f t="shared" si="72"/>
        <v>4.0000000000000091E-2</v>
      </c>
      <c r="BG12" s="341">
        <v>212</v>
      </c>
      <c r="BH12" s="349">
        <f t="shared" si="73"/>
        <v>76152.911711560984</v>
      </c>
      <c r="BI12" s="336">
        <f t="shared" si="34"/>
        <v>99059.530420704235</v>
      </c>
      <c r="BJ12" s="337">
        <f t="shared" si="35"/>
        <v>121966.1491298475</v>
      </c>
      <c r="BK12" s="614">
        <f t="shared" si="74"/>
        <v>36.61197678440432</v>
      </c>
      <c r="BL12" s="615">
        <f t="shared" si="75"/>
        <v>47.624774240723191</v>
      </c>
      <c r="BM12" s="616">
        <f t="shared" si="76"/>
        <v>58.63757169704207</v>
      </c>
      <c r="BO12" s="622">
        <f t="shared" si="77"/>
        <v>3.4999999999999899E-2</v>
      </c>
      <c r="BP12" s="622">
        <f t="shared" si="36"/>
        <v>3.4999999999999913E-2</v>
      </c>
      <c r="BQ12" s="622">
        <f t="shared" si="37"/>
        <v>3.499999999999992E-2</v>
      </c>
      <c r="BR12" s="341">
        <v>212</v>
      </c>
      <c r="BS12" s="349">
        <f t="shared" si="92"/>
        <v>78437.499062907809</v>
      </c>
      <c r="BT12" s="336">
        <f t="shared" si="38"/>
        <v>102031.31633332536</v>
      </c>
      <c r="BU12" s="337">
        <f t="shared" si="39"/>
        <v>125625.13360374293</v>
      </c>
      <c r="BV12" s="614">
        <f t="shared" si="79"/>
        <v>37.710336087936447</v>
      </c>
      <c r="BW12" s="615">
        <f t="shared" si="80"/>
        <v>49.053517467944886</v>
      </c>
      <c r="BX12" s="616">
        <f t="shared" si="81"/>
        <v>60.396698847953331</v>
      </c>
      <c r="BZ12" s="622">
        <f t="shared" si="82"/>
        <v>2.999999999999995E-2</v>
      </c>
      <c r="CA12" s="622">
        <f t="shared" si="40"/>
        <v>2.9999999999999978E-2</v>
      </c>
      <c r="CB12" s="622">
        <f t="shared" si="41"/>
        <v>2.9999999999999992E-2</v>
      </c>
      <c r="CC12" s="341">
        <v>212</v>
      </c>
      <c r="CD12" s="349">
        <f t="shared" si="93"/>
        <v>80790.624034795052</v>
      </c>
      <c r="CE12" s="336">
        <f t="shared" si="42"/>
        <v>105092.25582332512</v>
      </c>
      <c r="CF12" s="337">
        <f t="shared" si="43"/>
        <v>129393.88761185523</v>
      </c>
      <c r="CG12" s="614">
        <f t="shared" si="84"/>
        <v>38.841646170574542</v>
      </c>
      <c r="CH12" s="615">
        <f t="shared" si="85"/>
        <v>50.525122991983231</v>
      </c>
      <c r="CI12" s="616">
        <f t="shared" si="86"/>
        <v>62.208599813391935</v>
      </c>
      <c r="CK12" s="622">
        <f t="shared" si="87"/>
        <v>3.0000000000000034E-2</v>
      </c>
      <c r="CL12" s="622">
        <f t="shared" si="44"/>
        <v>2.9999999999999978E-2</v>
      </c>
      <c r="CM12" s="622">
        <f t="shared" si="45"/>
        <v>3.0000000000000058E-2</v>
      </c>
    </row>
    <row r="13" spans="1:91" ht="15.75" x14ac:dyDescent="0.25">
      <c r="A13" s="343">
        <v>211</v>
      </c>
      <c r="B13" s="350">
        <f t="shared" si="46"/>
        <v>59637.304272000001</v>
      </c>
      <c r="C13" s="338">
        <f t="shared" si="47"/>
        <v>77576.226468000008</v>
      </c>
      <c r="D13" s="339">
        <f t="shared" si="48"/>
        <v>95515.148664000008</v>
      </c>
      <c r="E13" s="361">
        <v>28.671780900000002</v>
      </c>
      <c r="F13" s="334">
        <v>37.296262725000005</v>
      </c>
      <c r="G13" s="335">
        <v>45.920744550000002</v>
      </c>
      <c r="M13" s="343">
        <v>211</v>
      </c>
      <c r="N13" s="350">
        <f t="shared" si="49"/>
        <v>61742.501112801598</v>
      </c>
      <c r="O13" s="338">
        <f t="shared" si="50"/>
        <v>80314.667262320407</v>
      </c>
      <c r="P13" s="339">
        <f t="shared" si="50"/>
        <v>98886.833411839209</v>
      </c>
      <c r="Q13" s="361">
        <f t="shared" ref="Q13:R14" si="94">E35*1.02</f>
        <v>29.683894765769999</v>
      </c>
      <c r="R13" s="334">
        <f t="shared" si="94"/>
        <v>38.612820799192505</v>
      </c>
      <c r="S13" s="335">
        <f t="shared" si="51"/>
        <v>47.541746832615004</v>
      </c>
      <c r="U13" s="389">
        <f t="shared" si="22"/>
        <v>2.0000000000000028E-2</v>
      </c>
      <c r="V13" s="389">
        <f t="shared" si="52"/>
        <v>2.0000000000000014E-2</v>
      </c>
      <c r="W13" s="389">
        <f t="shared" si="53"/>
        <v>2.0000000000000087E-2</v>
      </c>
      <c r="Y13" s="343">
        <v>211</v>
      </c>
      <c r="Z13" s="350">
        <f>AC13*2080</f>
        <v>63286.063640621629</v>
      </c>
      <c r="AA13" s="338">
        <f t="shared" si="24"/>
        <v>82322.533943878414</v>
      </c>
      <c r="AB13" s="339">
        <f t="shared" si="24"/>
        <v>101359.00424713518</v>
      </c>
      <c r="AC13" s="361">
        <f t="shared" si="55"/>
        <v>30.425992134914246</v>
      </c>
      <c r="AD13" s="334">
        <f t="shared" si="56"/>
        <v>39.578141319172317</v>
      </c>
      <c r="AE13" s="335">
        <f t="shared" si="57"/>
        <v>48.730290503430375</v>
      </c>
      <c r="AG13" s="389">
        <f t="shared" si="58"/>
        <v>2.4999999999999897E-2</v>
      </c>
      <c r="AH13" s="389">
        <f t="shared" si="59"/>
        <v>2.4999999999999991E-2</v>
      </c>
      <c r="AI13" s="389">
        <f t="shared" si="60"/>
        <v>2.4999999999999904E-2</v>
      </c>
      <c r="AK13" s="343">
        <v>211</v>
      </c>
      <c r="AL13" s="350">
        <f>AO13*2080</f>
        <v>65026.430390738729</v>
      </c>
      <c r="AM13" s="338">
        <f t="shared" si="26"/>
        <v>84586.403627335079</v>
      </c>
      <c r="AN13" s="339">
        <f t="shared" si="27"/>
        <v>104146.37686393139</v>
      </c>
      <c r="AO13" s="361">
        <f t="shared" si="62"/>
        <v>31.262706918624389</v>
      </c>
      <c r="AP13" s="334">
        <f t="shared" si="63"/>
        <v>40.666540205449557</v>
      </c>
      <c r="AQ13" s="335">
        <f t="shared" si="64"/>
        <v>50.070373492274712</v>
      </c>
      <c r="AS13" s="612">
        <f t="shared" si="65"/>
        <v>2.7500000000000031E-2</v>
      </c>
      <c r="AT13" s="612">
        <f t="shared" si="28"/>
        <v>2.7500000000000028E-2</v>
      </c>
      <c r="AU13" s="612">
        <f t="shared" si="29"/>
        <v>2.7500000000000031E-2</v>
      </c>
      <c r="AV13" s="343">
        <v>211</v>
      </c>
      <c r="AW13" s="350">
        <f>AZ13*2080</f>
        <v>67627.487606368275</v>
      </c>
      <c r="AX13" s="338">
        <f t="shared" si="30"/>
        <v>87969.859772428492</v>
      </c>
      <c r="AY13" s="339">
        <f t="shared" si="31"/>
        <v>108312.23193848867</v>
      </c>
      <c r="AZ13" s="617">
        <f t="shared" si="67"/>
        <v>32.513215195369362</v>
      </c>
      <c r="BA13" s="618">
        <f t="shared" si="68"/>
        <v>42.293201813667544</v>
      </c>
      <c r="BB13" s="619">
        <f t="shared" si="69"/>
        <v>52.073188431965704</v>
      </c>
      <c r="BD13" s="622">
        <f t="shared" si="70"/>
        <v>3.9999999999999938E-2</v>
      </c>
      <c r="BE13" s="622">
        <f t="shared" si="71"/>
        <v>4.0000000000000105E-2</v>
      </c>
      <c r="BF13" s="622">
        <f t="shared" si="72"/>
        <v>4.0000000000000077E-2</v>
      </c>
      <c r="BG13" s="343">
        <v>211</v>
      </c>
      <c r="BH13" s="350">
        <f>BK13*2080</f>
        <v>69994.449672591159</v>
      </c>
      <c r="BI13" s="338">
        <f t="shared" si="34"/>
        <v>91048.804864463484</v>
      </c>
      <c r="BJ13" s="339">
        <f t="shared" si="35"/>
        <v>112103.16005633576</v>
      </c>
      <c r="BK13" s="617">
        <f t="shared" si="74"/>
        <v>33.651177727207291</v>
      </c>
      <c r="BL13" s="618">
        <f t="shared" si="75"/>
        <v>43.773463877145907</v>
      </c>
      <c r="BM13" s="619">
        <f t="shared" si="76"/>
        <v>53.895750027084503</v>
      </c>
      <c r="BO13" s="622">
        <f t="shared" si="77"/>
        <v>3.5000000000000017E-2</v>
      </c>
      <c r="BP13" s="622">
        <f t="shared" si="36"/>
        <v>3.4999999999999989E-2</v>
      </c>
      <c r="BQ13" s="622">
        <f t="shared" si="37"/>
        <v>3.4999999999999989E-2</v>
      </c>
      <c r="BR13" s="343">
        <v>211</v>
      </c>
      <c r="BS13" s="350">
        <f>BV13*2080</f>
        <v>72094.283162768901</v>
      </c>
      <c r="BT13" s="338">
        <f t="shared" si="38"/>
        <v>93780.269010397402</v>
      </c>
      <c r="BU13" s="339">
        <f t="shared" si="39"/>
        <v>115466.25485802583</v>
      </c>
      <c r="BV13" s="617">
        <f t="shared" si="79"/>
        <v>34.660713059023507</v>
      </c>
      <c r="BW13" s="618">
        <f t="shared" si="80"/>
        <v>45.086667793460286</v>
      </c>
      <c r="BX13" s="619">
        <f t="shared" si="81"/>
        <v>55.512622527897037</v>
      </c>
      <c r="BZ13" s="622">
        <f t="shared" si="82"/>
        <v>2.9999999999999943E-2</v>
      </c>
      <c r="CA13" s="622">
        <f t="shared" si="40"/>
        <v>3.0000000000000034E-2</v>
      </c>
      <c r="CB13" s="622">
        <f t="shared" si="41"/>
        <v>2.9999999999999971E-2</v>
      </c>
      <c r="CC13" s="343">
        <v>211</v>
      </c>
      <c r="CD13" s="350">
        <f>CG13*2080</f>
        <v>74257.111657651971</v>
      </c>
      <c r="CE13" s="338">
        <f t="shared" si="42"/>
        <v>96593.677080709327</v>
      </c>
      <c r="CF13" s="339">
        <f t="shared" si="43"/>
        <v>118930.24250376661</v>
      </c>
      <c r="CG13" s="617">
        <f t="shared" si="84"/>
        <v>35.700534450794216</v>
      </c>
      <c r="CH13" s="618">
        <f t="shared" si="85"/>
        <v>46.439267827264096</v>
      </c>
      <c r="CI13" s="619">
        <f t="shared" si="86"/>
        <v>57.178001203733949</v>
      </c>
      <c r="CK13" s="622">
        <f t="shared" si="87"/>
        <v>3.0000000000000086E-2</v>
      </c>
      <c r="CL13" s="622">
        <f t="shared" si="44"/>
        <v>3.0000000000000037E-2</v>
      </c>
      <c r="CM13" s="622">
        <f t="shared" si="45"/>
        <v>3.000000000000002E-2</v>
      </c>
    </row>
    <row r="14" spans="1:91" ht="15.75" x14ac:dyDescent="0.25">
      <c r="A14" s="341">
        <v>119</v>
      </c>
      <c r="B14" s="349">
        <f t="shared" si="46"/>
        <v>68492.042008000004</v>
      </c>
      <c r="C14" s="336">
        <f t="shared" si="47"/>
        <v>84108.445148000013</v>
      </c>
      <c r="D14" s="337">
        <f t="shared" si="48"/>
        <v>99724.848288000008</v>
      </c>
      <c r="E14" s="360">
        <v>32.92886635</v>
      </c>
      <c r="F14" s="332">
        <v>40.436752475000006</v>
      </c>
      <c r="G14" s="333">
        <v>47.944638600000005</v>
      </c>
      <c r="M14" s="341">
        <v>119</v>
      </c>
      <c r="N14" s="349">
        <f t="shared" si="49"/>
        <v>70909.811090882402</v>
      </c>
      <c r="O14" s="336">
        <f t="shared" si="50"/>
        <v>87077.473261724401</v>
      </c>
      <c r="P14" s="337">
        <f t="shared" si="50"/>
        <v>103245.1354325664</v>
      </c>
      <c r="Q14" s="360">
        <f t="shared" si="94"/>
        <v>34.091255332155001</v>
      </c>
      <c r="R14" s="332">
        <f t="shared" si="94"/>
        <v>41.864169837367498</v>
      </c>
      <c r="S14" s="333">
        <f t="shared" si="51"/>
        <v>49.637084342580003</v>
      </c>
      <c r="U14" s="389">
        <f t="shared" si="22"/>
        <v>2.0000000000000059E-2</v>
      </c>
      <c r="V14" s="389">
        <f t="shared" si="52"/>
        <v>1.9999999999999976E-2</v>
      </c>
      <c r="W14" s="389">
        <f t="shared" si="53"/>
        <v>2.0000000000000063E-2</v>
      </c>
      <c r="Y14" s="341">
        <v>119</v>
      </c>
      <c r="Z14" s="349">
        <f t="shared" si="54"/>
        <v>72682.556368154459</v>
      </c>
      <c r="AA14" s="336">
        <f t="shared" si="24"/>
        <v>89254.410093267492</v>
      </c>
      <c r="AB14" s="337">
        <f t="shared" si="24"/>
        <v>105826.26381838057</v>
      </c>
      <c r="AC14" s="360">
        <f t="shared" si="55"/>
        <v>34.943536715458876</v>
      </c>
      <c r="AD14" s="332">
        <f t="shared" si="56"/>
        <v>42.910774083301682</v>
      </c>
      <c r="AE14" s="333">
        <f t="shared" si="57"/>
        <v>50.878011451144502</v>
      </c>
      <c r="AG14" s="389">
        <f t="shared" si="58"/>
        <v>2.5000000000000012E-2</v>
      </c>
      <c r="AH14" s="389">
        <f t="shared" si="59"/>
        <v>2.4999999999999908E-2</v>
      </c>
      <c r="AI14" s="389">
        <f t="shared" si="60"/>
        <v>2.4999999999999974E-2</v>
      </c>
      <c r="AK14" s="341">
        <v>119</v>
      </c>
      <c r="AL14" s="349">
        <f t="shared" ref="AL14:AL22" si="95">AO14*2080</f>
        <v>74681.326668278722</v>
      </c>
      <c r="AM14" s="336">
        <f t="shared" si="26"/>
        <v>91708.906370832367</v>
      </c>
      <c r="AN14" s="337">
        <f t="shared" si="27"/>
        <v>108736.48607338604</v>
      </c>
      <c r="AO14" s="360">
        <f t="shared" ref="AO14:AO21" si="96">AC14*1.0275</f>
        <v>35.904483975133999</v>
      </c>
      <c r="AP14" s="332">
        <f t="shared" ref="AP14:AP21" si="97">AD14*1.0275</f>
        <v>44.090820370592482</v>
      </c>
      <c r="AQ14" s="333">
        <f t="shared" ref="AQ14:AQ21" si="98">AE14*1.0275</f>
        <v>52.277156766050979</v>
      </c>
      <c r="AS14" s="612">
        <f t="shared" si="65"/>
        <v>2.7500000000000118E-2</v>
      </c>
      <c r="AT14" s="612">
        <f t="shared" si="28"/>
        <v>2.7500000000000087E-2</v>
      </c>
      <c r="AU14" s="612">
        <f t="shared" si="29"/>
        <v>2.7500000000000059E-2</v>
      </c>
      <c r="AV14" s="341">
        <v>119</v>
      </c>
      <c r="AW14" s="349">
        <f t="shared" ref="AW14:AW22" si="99">AZ14*2080</f>
        <v>77668.579735009858</v>
      </c>
      <c r="AX14" s="336">
        <f t="shared" si="30"/>
        <v>95377.262625665666</v>
      </c>
      <c r="AY14" s="337">
        <f t="shared" si="31"/>
        <v>113085.94551632149</v>
      </c>
      <c r="AZ14" s="614">
        <f t="shared" si="67"/>
        <v>37.340663334139357</v>
      </c>
      <c r="BA14" s="615">
        <f t="shared" si="68"/>
        <v>45.854453185416183</v>
      </c>
      <c r="BB14" s="616">
        <f t="shared" si="69"/>
        <v>54.368243036693023</v>
      </c>
      <c r="BD14" s="622">
        <f t="shared" si="70"/>
        <v>3.9999999999999945E-2</v>
      </c>
      <c r="BE14" s="622">
        <f t="shared" si="71"/>
        <v>4.0000000000000042E-2</v>
      </c>
      <c r="BF14" s="622">
        <f t="shared" si="72"/>
        <v>4.0000000000000105E-2</v>
      </c>
      <c r="BG14" s="341">
        <v>119</v>
      </c>
      <c r="BH14" s="349">
        <f t="shared" ref="BH14:BH22" si="100">BK14*2080</f>
        <v>80386.980025735204</v>
      </c>
      <c r="BI14" s="336">
        <f t="shared" si="34"/>
        <v>98715.466817563953</v>
      </c>
      <c r="BJ14" s="337">
        <f t="shared" si="35"/>
        <v>117043.95360939273</v>
      </c>
      <c r="BK14" s="614">
        <f t="shared" si="74"/>
        <v>38.647586550834234</v>
      </c>
      <c r="BL14" s="615">
        <f t="shared" si="75"/>
        <v>47.459359046905746</v>
      </c>
      <c r="BM14" s="616">
        <f t="shared" si="76"/>
        <v>56.271131542977272</v>
      </c>
      <c r="BO14" s="622">
        <f t="shared" si="77"/>
        <v>3.4999999999999976E-2</v>
      </c>
      <c r="BP14" s="622">
        <f t="shared" si="36"/>
        <v>3.499999999999992E-2</v>
      </c>
      <c r="BQ14" s="622">
        <f t="shared" si="37"/>
        <v>3.4999999999999878E-2</v>
      </c>
      <c r="BR14" s="341">
        <v>119</v>
      </c>
      <c r="BS14" s="349">
        <f t="shared" ref="BS14:BS22" si="101">BV14*2080</f>
        <v>82798.589426507257</v>
      </c>
      <c r="BT14" s="336">
        <f t="shared" si="38"/>
        <v>101676.93082209087</v>
      </c>
      <c r="BU14" s="337">
        <f t="shared" si="39"/>
        <v>120555.27221767452</v>
      </c>
      <c r="BV14" s="614">
        <f t="shared" si="79"/>
        <v>39.807014147359261</v>
      </c>
      <c r="BW14" s="615">
        <f t="shared" si="80"/>
        <v>48.88313981831292</v>
      </c>
      <c r="BX14" s="616">
        <f t="shared" si="81"/>
        <v>57.959265489266592</v>
      </c>
      <c r="BZ14" s="622">
        <f t="shared" si="82"/>
        <v>3.0000000000000016E-2</v>
      </c>
      <c r="CA14" s="622">
        <f t="shared" si="40"/>
        <v>3.0000000000000023E-2</v>
      </c>
      <c r="CB14" s="622">
        <f t="shared" si="41"/>
        <v>3.0000000000000023E-2</v>
      </c>
      <c r="CC14" s="341">
        <v>119</v>
      </c>
      <c r="CD14" s="349">
        <f t="shared" ref="CD14:CD22" si="102">CG14*2080</f>
        <v>85282.547109302483</v>
      </c>
      <c r="CE14" s="336">
        <f t="shared" si="42"/>
        <v>104727.2387467536</v>
      </c>
      <c r="CF14" s="337">
        <f t="shared" si="43"/>
        <v>124171.93038420475</v>
      </c>
      <c r="CG14" s="614">
        <f t="shared" si="84"/>
        <v>41.001224571780043</v>
      </c>
      <c r="CH14" s="615">
        <f t="shared" si="85"/>
        <v>50.34963401286231</v>
      </c>
      <c r="CI14" s="616">
        <f t="shared" si="86"/>
        <v>59.698043453944592</v>
      </c>
      <c r="CK14" s="622">
        <f t="shared" si="87"/>
        <v>3.0000000000000086E-2</v>
      </c>
      <c r="CL14" s="622">
        <f t="shared" si="44"/>
        <v>3.0000000000000065E-2</v>
      </c>
      <c r="CM14" s="622">
        <f t="shared" si="45"/>
        <v>3.0000000000000044E-2</v>
      </c>
    </row>
    <row r="15" spans="1:91" ht="15.75" x14ac:dyDescent="0.25">
      <c r="A15" s="341">
        <v>118</v>
      </c>
      <c r="B15" s="349">
        <f t="shared" si="46"/>
        <v>66073.375887999995</v>
      </c>
      <c r="C15" s="336">
        <f t="shared" si="47"/>
        <v>81138.271760000003</v>
      </c>
      <c r="D15" s="337">
        <f t="shared" si="48"/>
        <v>96203.167632000012</v>
      </c>
      <c r="E15" s="360">
        <v>31.766046100000001</v>
      </c>
      <c r="F15" s="332">
        <v>39.008784500000004</v>
      </c>
      <c r="G15" s="333">
        <v>46.251522900000005</v>
      </c>
      <c r="M15" s="341">
        <v>118</v>
      </c>
      <c r="N15" s="349">
        <f t="shared" si="49"/>
        <v>68405.766056846391</v>
      </c>
      <c r="O15" s="336">
        <f t="shared" si="50"/>
        <v>84002.452753127989</v>
      </c>
      <c r="P15" s="337">
        <f t="shared" si="50"/>
        <v>99599.139449409588</v>
      </c>
      <c r="Q15" s="360">
        <f>E38*1.02</f>
        <v>32.887387527329999</v>
      </c>
      <c r="R15" s="332">
        <f>F38*1.02</f>
        <v>40.385794592849997</v>
      </c>
      <c r="S15" s="333">
        <f>G38*1.02</f>
        <v>47.884201658369996</v>
      </c>
      <c r="U15" s="389">
        <f t="shared" ref="U15:W22" si="103">(Q15-E38)/E38</f>
        <v>1.9999999999999931E-2</v>
      </c>
      <c r="V15" s="389">
        <f t="shared" si="103"/>
        <v>1.9999999999999952E-2</v>
      </c>
      <c r="W15" s="389">
        <f t="shared" si="103"/>
        <v>1.9999999999999969E-2</v>
      </c>
      <c r="Y15" s="341">
        <v>118</v>
      </c>
      <c r="Z15" s="349">
        <f t="shared" si="54"/>
        <v>70115.910208267553</v>
      </c>
      <c r="AA15" s="336">
        <f t="shared" si="24"/>
        <v>86102.51407195619</v>
      </c>
      <c r="AB15" s="337">
        <f t="shared" si="24"/>
        <v>102089.11793564483</v>
      </c>
      <c r="AC15" s="360">
        <f t="shared" si="55"/>
        <v>33.709572215513248</v>
      </c>
      <c r="AD15" s="332">
        <f t="shared" si="56"/>
        <v>41.395439457671245</v>
      </c>
      <c r="AE15" s="333">
        <f t="shared" si="57"/>
        <v>49.081306699829241</v>
      </c>
      <c r="AG15" s="389">
        <f t="shared" si="58"/>
        <v>2.4999999999999974E-2</v>
      </c>
      <c r="AH15" s="389">
        <f t="shared" si="59"/>
        <v>2.4999999999999935E-2</v>
      </c>
      <c r="AI15" s="389">
        <f t="shared" si="60"/>
        <v>2.4999999999999908E-2</v>
      </c>
      <c r="AK15" s="341">
        <v>118</v>
      </c>
      <c r="AL15" s="349">
        <f t="shared" si="95"/>
        <v>72044.097738994911</v>
      </c>
      <c r="AM15" s="336">
        <f t="shared" si="26"/>
        <v>88470.333208934986</v>
      </c>
      <c r="AN15" s="337">
        <f t="shared" si="27"/>
        <v>104896.56867887506</v>
      </c>
      <c r="AO15" s="360">
        <f t="shared" si="96"/>
        <v>34.636585451439863</v>
      </c>
      <c r="AP15" s="332">
        <f t="shared" si="97"/>
        <v>42.533814042757207</v>
      </c>
      <c r="AQ15" s="333">
        <f t="shared" si="98"/>
        <v>50.431042634074551</v>
      </c>
      <c r="AS15" s="612">
        <f t="shared" si="65"/>
        <v>2.7500000000000042E-2</v>
      </c>
      <c r="AT15" s="612">
        <f t="shared" si="28"/>
        <v>2.750000000000008E-2</v>
      </c>
      <c r="AU15" s="612">
        <f t="shared" si="29"/>
        <v>2.7500000000000108E-2</v>
      </c>
      <c r="AV15" s="341">
        <v>118</v>
      </c>
      <c r="AW15" s="349">
        <f t="shared" si="99"/>
        <v>74925.861648554725</v>
      </c>
      <c r="AX15" s="336">
        <f t="shared" si="30"/>
        <v>92009.146537292385</v>
      </c>
      <c r="AY15" s="337">
        <f t="shared" si="31"/>
        <v>109092.43142603007</v>
      </c>
      <c r="AZ15" s="614">
        <f t="shared" si="67"/>
        <v>36.022048869497461</v>
      </c>
      <c r="BA15" s="615">
        <f t="shared" si="68"/>
        <v>44.235166604467494</v>
      </c>
      <c r="BB15" s="616">
        <f t="shared" si="69"/>
        <v>52.448284339437535</v>
      </c>
      <c r="BD15" s="622">
        <f t="shared" si="70"/>
        <v>4.0000000000000077E-2</v>
      </c>
      <c r="BE15" s="622">
        <f t="shared" si="71"/>
        <v>3.9999999999999973E-2</v>
      </c>
      <c r="BF15" s="622">
        <f t="shared" si="72"/>
        <v>4.0000000000000042E-2</v>
      </c>
      <c r="BG15" s="341">
        <v>118</v>
      </c>
      <c r="BH15" s="349">
        <f t="shared" si="100"/>
        <v>77548.26680625412</v>
      </c>
      <c r="BI15" s="336">
        <f t="shared" si="34"/>
        <v>95229.466666097622</v>
      </c>
      <c r="BJ15" s="337">
        <f t="shared" si="35"/>
        <v>112910.66652594112</v>
      </c>
      <c r="BK15" s="614">
        <f t="shared" si="74"/>
        <v>37.282820579929869</v>
      </c>
      <c r="BL15" s="615">
        <f t="shared" si="75"/>
        <v>45.783397435623854</v>
      </c>
      <c r="BM15" s="616">
        <f t="shared" si="76"/>
        <v>54.283974291317847</v>
      </c>
      <c r="BO15" s="622">
        <f t="shared" si="77"/>
        <v>3.4999999999999913E-2</v>
      </c>
      <c r="BP15" s="622">
        <f t="shared" si="36"/>
        <v>3.4999999999999948E-2</v>
      </c>
      <c r="BQ15" s="622">
        <f t="shared" si="37"/>
        <v>3.4999999999999962E-2</v>
      </c>
      <c r="BR15" s="341">
        <v>118</v>
      </c>
      <c r="BS15" s="349">
        <f t="shared" si="101"/>
        <v>79874.714810441757</v>
      </c>
      <c r="BT15" s="336">
        <f t="shared" si="38"/>
        <v>98086.350666080543</v>
      </c>
      <c r="BU15" s="337">
        <f t="shared" si="39"/>
        <v>116297.98652171936</v>
      </c>
      <c r="BV15" s="614">
        <f t="shared" si="79"/>
        <v>38.401305197327765</v>
      </c>
      <c r="BW15" s="615">
        <f t="shared" si="80"/>
        <v>47.15689935869257</v>
      </c>
      <c r="BX15" s="616">
        <f t="shared" si="81"/>
        <v>55.912493520057382</v>
      </c>
      <c r="BZ15" s="622">
        <f t="shared" si="82"/>
        <v>3.000000000000002E-2</v>
      </c>
      <c r="CA15" s="622">
        <f t="shared" si="40"/>
        <v>3.0000000000000002E-2</v>
      </c>
      <c r="CB15" s="622">
        <f t="shared" si="41"/>
        <v>2.9999999999999988E-2</v>
      </c>
      <c r="CC15" s="341">
        <v>118</v>
      </c>
      <c r="CD15" s="349">
        <f t="shared" si="102"/>
        <v>82270.956254755016</v>
      </c>
      <c r="CE15" s="336">
        <f t="shared" si="42"/>
        <v>101028.94118606296</v>
      </c>
      <c r="CF15" s="337">
        <f t="shared" si="43"/>
        <v>119786.92611737094</v>
      </c>
      <c r="CG15" s="614">
        <f t="shared" si="84"/>
        <v>39.553344353247603</v>
      </c>
      <c r="CH15" s="615">
        <f t="shared" si="85"/>
        <v>48.571606339453346</v>
      </c>
      <c r="CI15" s="616">
        <f t="shared" si="86"/>
        <v>57.589868325659104</v>
      </c>
      <c r="CK15" s="622">
        <f t="shared" si="87"/>
        <v>3.0000000000000113E-2</v>
      </c>
      <c r="CL15" s="622">
        <f t="shared" si="44"/>
        <v>2.9999999999999985E-2</v>
      </c>
      <c r="CM15" s="622">
        <f t="shared" si="45"/>
        <v>3.000000000000002E-2</v>
      </c>
    </row>
    <row r="16" spans="1:91" ht="15.75" x14ac:dyDescent="0.25">
      <c r="A16" s="341">
        <v>117</v>
      </c>
      <c r="B16" s="349">
        <f t="shared" si="46"/>
        <v>60628.325680000002</v>
      </c>
      <c r="C16" s="336">
        <f t="shared" si="47"/>
        <v>74451.553956000003</v>
      </c>
      <c r="D16" s="337">
        <f t="shared" si="48"/>
        <v>88274.782232000012</v>
      </c>
      <c r="E16" s="360">
        <v>29.1482335</v>
      </c>
      <c r="F16" s="332">
        <v>35.794016325000001</v>
      </c>
      <c r="G16" s="333">
        <v>42.439799150000006</v>
      </c>
      <c r="M16" s="341">
        <v>117</v>
      </c>
      <c r="N16" s="349">
        <f t="shared" si="49"/>
        <v>62768.505576503994</v>
      </c>
      <c r="O16" s="336">
        <f t="shared" si="50"/>
        <v>77079.693810646786</v>
      </c>
      <c r="P16" s="337">
        <f t="shared" si="50"/>
        <v>91390.8820447896</v>
      </c>
      <c r="Q16" s="360">
        <f t="shared" ref="Q16:Q22" si="104">E39*1.02</f>
        <v>30.177166142549996</v>
      </c>
      <c r="R16" s="332">
        <f t="shared" ref="R16:R22" si="105">F39*1.02</f>
        <v>37.057545101272495</v>
      </c>
      <c r="S16" s="333">
        <f t="shared" ref="S16:S22" si="106">G39*1.02</f>
        <v>43.937924059994998</v>
      </c>
      <c r="U16" s="389">
        <f t="shared" si="103"/>
        <v>1.9999999999999997E-2</v>
      </c>
      <c r="V16" s="389">
        <f t="shared" si="103"/>
        <v>1.9999999999999966E-2</v>
      </c>
      <c r="W16" s="389">
        <f t="shared" si="103"/>
        <v>1.9999999999999941E-2</v>
      </c>
      <c r="Y16" s="341">
        <v>117</v>
      </c>
      <c r="Z16" s="349">
        <f t="shared" si="54"/>
        <v>64337.71821591659</v>
      </c>
      <c r="AA16" s="336">
        <f t="shared" si="24"/>
        <v>79006.686155912947</v>
      </c>
      <c r="AB16" s="337">
        <f t="shared" si="24"/>
        <v>93675.654095909325</v>
      </c>
      <c r="AC16" s="360">
        <f t="shared" si="55"/>
        <v>30.931595296113745</v>
      </c>
      <c r="AD16" s="332">
        <f t="shared" si="56"/>
        <v>37.983983728804304</v>
      </c>
      <c r="AE16" s="333">
        <f t="shared" si="57"/>
        <v>45.036372161494867</v>
      </c>
      <c r="AG16" s="389">
        <f t="shared" si="58"/>
        <v>2.4999999999999949E-2</v>
      </c>
      <c r="AH16" s="389">
        <f t="shared" si="59"/>
        <v>2.4999999999999904E-2</v>
      </c>
      <c r="AI16" s="389">
        <f t="shared" si="60"/>
        <v>2.499999999999987E-2</v>
      </c>
      <c r="AK16" s="341">
        <v>117</v>
      </c>
      <c r="AL16" s="349">
        <f t="shared" si="95"/>
        <v>66107.005466854302</v>
      </c>
      <c r="AM16" s="336">
        <f t="shared" si="26"/>
        <v>81179.370025200566</v>
      </c>
      <c r="AN16" s="337">
        <f t="shared" si="27"/>
        <v>96251.734583546844</v>
      </c>
      <c r="AO16" s="360">
        <f t="shared" si="96"/>
        <v>31.782214166756876</v>
      </c>
      <c r="AP16" s="332">
        <f t="shared" si="97"/>
        <v>39.028543281346423</v>
      </c>
      <c r="AQ16" s="333">
        <f t="shared" si="98"/>
        <v>46.274872395935979</v>
      </c>
      <c r="AS16" s="612">
        <f t="shared" si="65"/>
        <v>2.7500000000000118E-2</v>
      </c>
      <c r="AT16" s="612">
        <f t="shared" si="28"/>
        <v>2.7499999999999997E-2</v>
      </c>
      <c r="AU16" s="612">
        <f t="shared" si="29"/>
        <v>2.750000000000007E-2</v>
      </c>
      <c r="AV16" s="341">
        <v>117</v>
      </c>
      <c r="AW16" s="349">
        <f t="shared" si="99"/>
        <v>68751.285685528477</v>
      </c>
      <c r="AX16" s="336">
        <f t="shared" si="30"/>
        <v>84426.54482620857</v>
      </c>
      <c r="AY16" s="337">
        <f t="shared" si="31"/>
        <v>100101.80396688871</v>
      </c>
      <c r="AZ16" s="614">
        <f t="shared" si="67"/>
        <v>33.053502733427152</v>
      </c>
      <c r="BA16" s="615">
        <f t="shared" si="68"/>
        <v>40.589685012600278</v>
      </c>
      <c r="BB16" s="616">
        <f t="shared" si="69"/>
        <v>48.125867291773417</v>
      </c>
      <c r="BD16" s="622">
        <f t="shared" si="70"/>
        <v>4.0000000000000008E-2</v>
      </c>
      <c r="BE16" s="622">
        <f t="shared" si="71"/>
        <v>3.9999999999999952E-2</v>
      </c>
      <c r="BF16" s="622">
        <f t="shared" si="72"/>
        <v>3.9999999999999973E-2</v>
      </c>
      <c r="BG16" s="341">
        <v>117</v>
      </c>
      <c r="BH16" s="349">
        <f t="shared" si="100"/>
        <v>71157.580684521963</v>
      </c>
      <c r="BI16" s="336">
        <f t="shared" si="34"/>
        <v>87381.473895125877</v>
      </c>
      <c r="BJ16" s="337">
        <f t="shared" si="35"/>
        <v>103605.36710572981</v>
      </c>
      <c r="BK16" s="614">
        <f t="shared" si="74"/>
        <v>34.210375329097097</v>
      </c>
      <c r="BL16" s="615">
        <f t="shared" si="75"/>
        <v>42.010323988041286</v>
      </c>
      <c r="BM16" s="616">
        <f t="shared" si="76"/>
        <v>49.810272646985482</v>
      </c>
      <c r="BO16" s="622">
        <f t="shared" si="77"/>
        <v>3.4999999999999851E-2</v>
      </c>
      <c r="BP16" s="622">
        <f t="shared" si="36"/>
        <v>3.4999999999999962E-2</v>
      </c>
      <c r="BQ16" s="622">
        <f t="shared" si="37"/>
        <v>3.4999999999999885E-2</v>
      </c>
      <c r="BR16" s="341">
        <v>117</v>
      </c>
      <c r="BS16" s="349">
        <f t="shared" si="101"/>
        <v>73292.308105057615</v>
      </c>
      <c r="BT16" s="336">
        <f t="shared" si="38"/>
        <v>90002.918111979656</v>
      </c>
      <c r="BU16" s="337">
        <f t="shared" si="39"/>
        <v>106713.5281189017</v>
      </c>
      <c r="BV16" s="614">
        <f t="shared" si="79"/>
        <v>35.236686588970009</v>
      </c>
      <c r="BW16" s="615">
        <f t="shared" si="80"/>
        <v>43.270633707682528</v>
      </c>
      <c r="BX16" s="616">
        <f t="shared" si="81"/>
        <v>51.304580826395046</v>
      </c>
      <c r="BZ16" s="622">
        <f t="shared" si="82"/>
        <v>2.9999999999999982E-2</v>
      </c>
      <c r="CA16" s="622">
        <f t="shared" si="40"/>
        <v>3.0000000000000082E-2</v>
      </c>
      <c r="CB16" s="622">
        <f t="shared" si="41"/>
        <v>3.0000000000000006E-2</v>
      </c>
      <c r="CC16" s="341">
        <v>117</v>
      </c>
      <c r="CD16" s="349">
        <f t="shared" si="102"/>
        <v>75491.07734820935</v>
      </c>
      <c r="CE16" s="336">
        <f t="shared" si="42"/>
        <v>92703.005655339046</v>
      </c>
      <c r="CF16" s="337">
        <f t="shared" si="43"/>
        <v>109914.93396246876</v>
      </c>
      <c r="CG16" s="614">
        <f t="shared" si="84"/>
        <v>36.293787186639108</v>
      </c>
      <c r="CH16" s="615">
        <f t="shared" si="85"/>
        <v>44.568752718913004</v>
      </c>
      <c r="CI16" s="616">
        <f t="shared" si="86"/>
        <v>52.8437182511869</v>
      </c>
      <c r="CK16" s="622">
        <f t="shared" si="87"/>
        <v>2.9999999999999947E-2</v>
      </c>
      <c r="CL16" s="622">
        <f t="shared" si="44"/>
        <v>3.0000000000000002E-2</v>
      </c>
      <c r="CM16" s="622">
        <f t="shared" si="45"/>
        <v>3.0000000000000041E-2</v>
      </c>
    </row>
    <row r="17" spans="1:91" ht="15.75" x14ac:dyDescent="0.25">
      <c r="A17" s="341">
        <v>116</v>
      </c>
      <c r="B17" s="349">
        <f t="shared" si="46"/>
        <v>55181.562384000004</v>
      </c>
      <c r="C17" s="336">
        <f t="shared" si="47"/>
        <v>67762.908928000019</v>
      </c>
      <c r="D17" s="337">
        <f t="shared" si="48"/>
        <v>80344.255472000019</v>
      </c>
      <c r="E17" s="360">
        <v>26.529597300000002</v>
      </c>
      <c r="F17" s="332">
        <v>32.57832160000001</v>
      </c>
      <c r="G17" s="333">
        <v>38.627045900000006</v>
      </c>
      <c r="M17" s="341">
        <v>116</v>
      </c>
      <c r="N17" s="349">
        <f t="shared" si="49"/>
        <v>57129.471536155201</v>
      </c>
      <c r="O17" s="336">
        <f t="shared" si="50"/>
        <v>70154.939613158422</v>
      </c>
      <c r="P17" s="337">
        <f t="shared" si="50"/>
        <v>83180.407690161606</v>
      </c>
      <c r="Q17" s="360">
        <f t="shared" si="104"/>
        <v>27.466092084690001</v>
      </c>
      <c r="R17" s="332">
        <f t="shared" si="105"/>
        <v>33.728336352480014</v>
      </c>
      <c r="S17" s="333">
        <f t="shared" si="106"/>
        <v>39.990580620270002</v>
      </c>
      <c r="U17" s="389">
        <f t="shared" si="103"/>
        <v>2.0000000000000025E-2</v>
      </c>
      <c r="V17" s="389">
        <f t="shared" si="103"/>
        <v>2.0000000000000111E-2</v>
      </c>
      <c r="W17" s="389">
        <f t="shared" si="103"/>
        <v>0.02</v>
      </c>
      <c r="Y17" s="341">
        <v>116</v>
      </c>
      <c r="Z17" s="349">
        <f t="shared" si="54"/>
        <v>58557.708324559077</v>
      </c>
      <c r="AA17" s="336">
        <f t="shared" si="24"/>
        <v>71908.81310348738</v>
      </c>
      <c r="AB17" s="337">
        <f t="shared" si="24"/>
        <v>85259.917882415641</v>
      </c>
      <c r="AC17" s="360">
        <f t="shared" si="55"/>
        <v>28.15274438680725</v>
      </c>
      <c r="AD17" s="332">
        <f t="shared" si="56"/>
        <v>34.57154476129201</v>
      </c>
      <c r="AE17" s="333">
        <f t="shared" si="57"/>
        <v>40.990345135776749</v>
      </c>
      <c r="AG17" s="389">
        <f t="shared" si="58"/>
        <v>2.4999999999999963E-2</v>
      </c>
      <c r="AH17" s="389">
        <f t="shared" si="59"/>
        <v>2.4999999999999883E-2</v>
      </c>
      <c r="AI17" s="389">
        <f t="shared" si="60"/>
        <v>2.4999999999999932E-2</v>
      </c>
      <c r="AK17" s="341">
        <v>116</v>
      </c>
      <c r="AL17" s="349">
        <f t="shared" si="95"/>
        <v>60168.045303484454</v>
      </c>
      <c r="AM17" s="336">
        <f t="shared" si="26"/>
        <v>73886.305463833283</v>
      </c>
      <c r="AN17" s="337">
        <f t="shared" si="27"/>
        <v>87604.565624182069</v>
      </c>
      <c r="AO17" s="360">
        <f t="shared" si="96"/>
        <v>28.92694485744445</v>
      </c>
      <c r="AP17" s="332">
        <f t="shared" si="97"/>
        <v>35.522262242227541</v>
      </c>
      <c r="AQ17" s="333">
        <f t="shared" si="98"/>
        <v>42.117579627010613</v>
      </c>
      <c r="AS17" s="612">
        <f t="shared" si="65"/>
        <v>2.7500000000000049E-2</v>
      </c>
      <c r="AT17" s="612">
        <f t="shared" si="28"/>
        <v>2.7500000000000007E-2</v>
      </c>
      <c r="AU17" s="612">
        <f t="shared" si="29"/>
        <v>2.750000000000008E-2</v>
      </c>
      <c r="AV17" s="341">
        <v>116</v>
      </c>
      <c r="AW17" s="349">
        <f t="shared" si="99"/>
        <v>62574.767115623843</v>
      </c>
      <c r="AX17" s="336">
        <f t="shared" si="30"/>
        <v>76841.757682386611</v>
      </c>
      <c r="AY17" s="337">
        <f t="shared" si="31"/>
        <v>91108.748249149357</v>
      </c>
      <c r="AZ17" s="614">
        <f t="shared" si="67"/>
        <v>30.084022651742231</v>
      </c>
      <c r="BA17" s="615">
        <f t="shared" si="68"/>
        <v>36.943152731916641</v>
      </c>
      <c r="BB17" s="616">
        <f t="shared" si="69"/>
        <v>43.802282812091036</v>
      </c>
      <c r="BD17" s="622">
        <f t="shared" si="70"/>
        <v>4.0000000000000091E-2</v>
      </c>
      <c r="BE17" s="622">
        <f t="shared" si="71"/>
        <v>3.9999999999999952E-2</v>
      </c>
      <c r="BF17" s="622">
        <f t="shared" si="72"/>
        <v>3.9999999999999959E-2</v>
      </c>
      <c r="BG17" s="341">
        <v>116</v>
      </c>
      <c r="BH17" s="349">
        <f t="shared" si="100"/>
        <v>64764.883964670669</v>
      </c>
      <c r="BI17" s="336">
        <f t="shared" si="34"/>
        <v>79531.219201270127</v>
      </c>
      <c r="BJ17" s="337">
        <f t="shared" si="35"/>
        <v>94297.554437869578</v>
      </c>
      <c r="BK17" s="614">
        <f t="shared" si="74"/>
        <v>31.136963444553206</v>
      </c>
      <c r="BL17" s="615">
        <f t="shared" si="75"/>
        <v>38.236163077533718</v>
      </c>
      <c r="BM17" s="616">
        <f t="shared" si="76"/>
        <v>45.335362710514218</v>
      </c>
      <c r="BO17" s="622">
        <f t="shared" si="77"/>
        <v>3.4999999999999913E-2</v>
      </c>
      <c r="BP17" s="622">
        <f t="shared" si="36"/>
        <v>3.4999999999999851E-2</v>
      </c>
      <c r="BQ17" s="622">
        <f t="shared" si="37"/>
        <v>3.4999999999999899E-2</v>
      </c>
      <c r="BR17" s="341">
        <v>116</v>
      </c>
      <c r="BS17" s="349">
        <f t="shared" si="101"/>
        <v>66707.830483610785</v>
      </c>
      <c r="BT17" s="336">
        <f t="shared" si="38"/>
        <v>81917.155777308246</v>
      </c>
      <c r="BU17" s="337">
        <f t="shared" si="39"/>
        <v>97126.481071005663</v>
      </c>
      <c r="BV17" s="614">
        <f t="shared" si="79"/>
        <v>32.071072347889803</v>
      </c>
      <c r="BW17" s="615">
        <f t="shared" si="80"/>
        <v>39.383247969859731</v>
      </c>
      <c r="BX17" s="616">
        <f t="shared" si="81"/>
        <v>46.695423591829645</v>
      </c>
      <c r="BZ17" s="622">
        <f t="shared" si="82"/>
        <v>3.000000000000002E-2</v>
      </c>
      <c r="CA17" s="622">
        <f t="shared" si="40"/>
        <v>3.0000000000000051E-2</v>
      </c>
      <c r="CB17" s="622">
        <f t="shared" si="41"/>
        <v>3.0000000000000002E-2</v>
      </c>
      <c r="CC17" s="341">
        <v>116</v>
      </c>
      <c r="CD17" s="349">
        <f t="shared" si="102"/>
        <v>68709.065398119114</v>
      </c>
      <c r="CE17" s="336">
        <f t="shared" si="42"/>
        <v>84374.670450627484</v>
      </c>
      <c r="CF17" s="337">
        <f t="shared" si="43"/>
        <v>100040.27550313582</v>
      </c>
      <c r="CG17" s="614">
        <f t="shared" si="84"/>
        <v>33.0332045183265</v>
      </c>
      <c r="CH17" s="615">
        <f t="shared" si="85"/>
        <v>40.564745408955524</v>
      </c>
      <c r="CI17" s="616">
        <f t="shared" si="86"/>
        <v>48.096286299584534</v>
      </c>
      <c r="CK17" s="622">
        <f t="shared" si="87"/>
        <v>3.0000000000000068E-2</v>
      </c>
      <c r="CL17" s="622">
        <f t="shared" si="44"/>
        <v>3.0000000000000023E-2</v>
      </c>
      <c r="CM17" s="622">
        <f t="shared" si="45"/>
        <v>3.0000000000000002E-2</v>
      </c>
    </row>
    <row r="18" spans="1:91" ht="15.75" x14ac:dyDescent="0.25">
      <c r="A18" s="341">
        <v>115</v>
      </c>
      <c r="B18" s="349">
        <f t="shared" si="46"/>
        <v>53264.18864</v>
      </c>
      <c r="C18" s="336">
        <f t="shared" si="47"/>
        <v>65408.269472000007</v>
      </c>
      <c r="D18" s="337">
        <f t="shared" si="48"/>
        <v>77552.350303999992</v>
      </c>
      <c r="E18" s="360">
        <v>25.607783000000001</v>
      </c>
      <c r="F18" s="332">
        <v>31.446283400000002</v>
      </c>
      <c r="G18" s="333">
        <v>37.2847838</v>
      </c>
      <c r="M18" s="341">
        <v>115</v>
      </c>
      <c r="N18" s="349">
        <f t="shared" si="49"/>
        <v>55144.414498991995</v>
      </c>
      <c r="O18" s="336">
        <f t="shared" si="50"/>
        <v>67717.181384361596</v>
      </c>
      <c r="P18" s="337">
        <f t="shared" si="50"/>
        <v>80289.948269731205</v>
      </c>
      <c r="Q18" s="360">
        <f t="shared" si="104"/>
        <v>26.511737739899999</v>
      </c>
      <c r="R18" s="332">
        <f t="shared" si="105"/>
        <v>32.556337204019997</v>
      </c>
      <c r="S18" s="333">
        <f t="shared" si="106"/>
        <v>38.600936668140001</v>
      </c>
      <c r="U18" s="389">
        <f t="shared" si="103"/>
        <v>2.0000000000000056E-2</v>
      </c>
      <c r="V18" s="389">
        <f t="shared" si="103"/>
        <v>1.9999999999999973E-2</v>
      </c>
      <c r="W18" s="389">
        <f t="shared" si="103"/>
        <v>2.0000000000000101E-2</v>
      </c>
      <c r="Y18" s="341">
        <v>115</v>
      </c>
      <c r="Z18" s="349">
        <f t="shared" si="54"/>
        <v>56523.024861466794</v>
      </c>
      <c r="AA18" s="336">
        <f t="shared" si="24"/>
        <v>69410.110918970633</v>
      </c>
      <c r="AB18" s="337">
        <f t="shared" si="24"/>
        <v>82297.196976474472</v>
      </c>
      <c r="AC18" s="360">
        <f t="shared" si="55"/>
        <v>27.174531183397498</v>
      </c>
      <c r="AD18" s="332">
        <f t="shared" si="56"/>
        <v>33.370245634120494</v>
      </c>
      <c r="AE18" s="333">
        <f t="shared" si="57"/>
        <v>39.565960084843496</v>
      </c>
      <c r="AG18" s="389">
        <f t="shared" si="58"/>
        <v>2.499999999999996E-2</v>
      </c>
      <c r="AH18" s="389">
        <f t="shared" si="59"/>
        <v>2.4999999999999911E-2</v>
      </c>
      <c r="AI18" s="389">
        <f t="shared" si="60"/>
        <v>2.4999999999999876E-2</v>
      </c>
      <c r="AK18" s="341">
        <v>115</v>
      </c>
      <c r="AL18" s="349">
        <f t="shared" si="95"/>
        <v>58077.408045157135</v>
      </c>
      <c r="AM18" s="336">
        <f t="shared" si="26"/>
        <v>71318.888969242325</v>
      </c>
      <c r="AN18" s="337">
        <f t="shared" si="27"/>
        <v>84560.369893327515</v>
      </c>
      <c r="AO18" s="360">
        <f t="shared" si="96"/>
        <v>27.92183079094093</v>
      </c>
      <c r="AP18" s="332">
        <f t="shared" si="97"/>
        <v>34.287927389058808</v>
      </c>
      <c r="AQ18" s="333">
        <f t="shared" si="98"/>
        <v>40.654023987176693</v>
      </c>
      <c r="AS18" s="612">
        <f t="shared" si="65"/>
        <v>2.7500000000000045E-2</v>
      </c>
      <c r="AT18" s="612">
        <f t="shared" si="28"/>
        <v>2.7500000000000028E-2</v>
      </c>
      <c r="AU18" s="612">
        <f t="shared" si="29"/>
        <v>2.7500000000000011E-2</v>
      </c>
      <c r="AV18" s="341">
        <v>115</v>
      </c>
      <c r="AW18" s="349">
        <f t="shared" si="99"/>
        <v>60400.504366963418</v>
      </c>
      <c r="AX18" s="336">
        <f t="shared" si="30"/>
        <v>74171.64452801201</v>
      </c>
      <c r="AY18" s="337">
        <f t="shared" si="31"/>
        <v>87942.784689060616</v>
      </c>
      <c r="AZ18" s="614">
        <f t="shared" si="67"/>
        <v>29.038704022578568</v>
      </c>
      <c r="BA18" s="615">
        <f t="shared" si="68"/>
        <v>35.659444484621162</v>
      </c>
      <c r="BB18" s="616">
        <f t="shared" si="69"/>
        <v>42.280184946663759</v>
      </c>
      <c r="BD18" s="622">
        <f t="shared" si="70"/>
        <v>3.9999999999999994E-2</v>
      </c>
      <c r="BE18" s="622">
        <f t="shared" si="71"/>
        <v>4.0000000000000036E-2</v>
      </c>
      <c r="BF18" s="622">
        <f t="shared" si="72"/>
        <v>3.9999999999999966E-2</v>
      </c>
      <c r="BG18" s="341">
        <v>115</v>
      </c>
      <c r="BH18" s="349">
        <f t="shared" si="100"/>
        <v>62514.522019807133</v>
      </c>
      <c r="BI18" s="336">
        <f t="shared" si="34"/>
        <v>76767.652086492439</v>
      </c>
      <c r="BJ18" s="337">
        <f t="shared" si="35"/>
        <v>91020.782153177744</v>
      </c>
      <c r="BK18" s="614">
        <f t="shared" si="74"/>
        <v>30.055058663368815</v>
      </c>
      <c r="BL18" s="615">
        <f t="shared" si="75"/>
        <v>36.9075250415829</v>
      </c>
      <c r="BM18" s="616">
        <f t="shared" si="76"/>
        <v>43.759991419796989</v>
      </c>
      <c r="BO18" s="622">
        <f t="shared" si="77"/>
        <v>3.4999999999999913E-2</v>
      </c>
      <c r="BP18" s="622">
        <f t="shared" si="36"/>
        <v>3.4999999999999948E-2</v>
      </c>
      <c r="BQ18" s="622">
        <f t="shared" si="37"/>
        <v>3.4999999999999969E-2</v>
      </c>
      <c r="BR18" s="341">
        <v>115</v>
      </c>
      <c r="BS18" s="349">
        <f t="shared" si="101"/>
        <v>64389.957680401349</v>
      </c>
      <c r="BT18" s="336">
        <f t="shared" si="38"/>
        <v>79070.681649087215</v>
      </c>
      <c r="BU18" s="337">
        <f t="shared" si="39"/>
        <v>93751.405617773067</v>
      </c>
      <c r="BV18" s="614">
        <f t="shared" si="79"/>
        <v>30.956710423269879</v>
      </c>
      <c r="BW18" s="615">
        <f t="shared" si="80"/>
        <v>38.014750792830391</v>
      </c>
      <c r="BX18" s="616">
        <f t="shared" si="81"/>
        <v>45.072791162390899</v>
      </c>
      <c r="BZ18" s="622">
        <f t="shared" si="82"/>
        <v>2.9999999999999988E-2</v>
      </c>
      <c r="CA18" s="622">
        <f t="shared" si="40"/>
        <v>3.0000000000000096E-2</v>
      </c>
      <c r="CB18" s="622">
        <f t="shared" si="41"/>
        <v>3.0000000000000006E-2</v>
      </c>
      <c r="CC18" s="341">
        <v>115</v>
      </c>
      <c r="CD18" s="349">
        <f t="shared" si="102"/>
        <v>66321.65641081339</v>
      </c>
      <c r="CE18" s="336">
        <f t="shared" si="42"/>
        <v>81442.802098559827</v>
      </c>
      <c r="CF18" s="337">
        <f t="shared" si="43"/>
        <v>96563.947786306264</v>
      </c>
      <c r="CG18" s="614">
        <f t="shared" si="84"/>
        <v>31.885411735967978</v>
      </c>
      <c r="CH18" s="615">
        <f t="shared" si="85"/>
        <v>39.155193316615303</v>
      </c>
      <c r="CI18" s="616">
        <f t="shared" si="86"/>
        <v>46.424974897262629</v>
      </c>
      <c r="CK18" s="622">
        <f t="shared" si="87"/>
        <v>3.0000000000000075E-2</v>
      </c>
      <c r="CL18" s="622">
        <f t="shared" si="44"/>
        <v>3.000000000000002E-2</v>
      </c>
      <c r="CM18" s="622">
        <f t="shared" si="45"/>
        <v>3.0000000000000061E-2</v>
      </c>
    </row>
    <row r="19" spans="1:91" ht="15.75" x14ac:dyDescent="0.25">
      <c r="A19" s="341">
        <v>114</v>
      </c>
      <c r="B19" s="349">
        <f t="shared" si="46"/>
        <v>51346.386624000006</v>
      </c>
      <c r="C19" s="336">
        <f t="shared" si="47"/>
        <v>63053.30881200001</v>
      </c>
      <c r="D19" s="337">
        <f t="shared" si="48"/>
        <v>74760.231</v>
      </c>
      <c r="E19" s="360">
        <v>24.685762800000003</v>
      </c>
      <c r="F19" s="332">
        <v>30.314090775000004</v>
      </c>
      <c r="G19" s="333">
        <v>35.942418750000002</v>
      </c>
      <c r="M19" s="341">
        <v>114</v>
      </c>
      <c r="N19" s="349">
        <f t="shared" si="49"/>
        <v>53158.914071827203</v>
      </c>
      <c r="O19" s="336">
        <f t="shared" si="50"/>
        <v>65279.090613063607</v>
      </c>
      <c r="P19" s="337">
        <f t="shared" si="50"/>
        <v>77399.267154299989</v>
      </c>
      <c r="Q19" s="360">
        <f t="shared" si="104"/>
        <v>25.55717022684</v>
      </c>
      <c r="R19" s="332">
        <f t="shared" si="105"/>
        <v>31.384178179357502</v>
      </c>
      <c r="S19" s="333">
        <f t="shared" si="106"/>
        <v>37.211186131874996</v>
      </c>
      <c r="U19" s="389">
        <f t="shared" si="103"/>
        <v>0.02</v>
      </c>
      <c r="V19" s="389">
        <f t="shared" si="103"/>
        <v>1.999999999999999E-2</v>
      </c>
      <c r="W19" s="389">
        <f t="shared" si="103"/>
        <v>1.9999999999999983E-2</v>
      </c>
      <c r="Y19" s="341">
        <v>114</v>
      </c>
      <c r="Z19" s="349">
        <f t="shared" si="54"/>
        <v>54487.886923622878</v>
      </c>
      <c r="AA19" s="336">
        <f t="shared" si="24"/>
        <v>66911.067878390197</v>
      </c>
      <c r="AB19" s="337">
        <f t="shared" si="24"/>
        <v>79334.248833157486</v>
      </c>
      <c r="AC19" s="360">
        <f t="shared" si="55"/>
        <v>26.196099482510999</v>
      </c>
      <c r="AD19" s="332">
        <f t="shared" si="56"/>
        <v>32.168782633841438</v>
      </c>
      <c r="AE19" s="333">
        <f t="shared" si="57"/>
        <v>38.141465785171867</v>
      </c>
      <c r="AG19" s="389">
        <f t="shared" si="58"/>
        <v>2.4999999999999932E-2</v>
      </c>
      <c r="AH19" s="389">
        <f t="shared" si="59"/>
        <v>2.499999999999997E-2</v>
      </c>
      <c r="AI19" s="389">
        <f t="shared" si="60"/>
        <v>2.4999999999999904E-2</v>
      </c>
      <c r="AK19" s="341">
        <v>114</v>
      </c>
      <c r="AL19" s="349">
        <f t="shared" si="95"/>
        <v>55986.303814022511</v>
      </c>
      <c r="AM19" s="336">
        <f t="shared" si="26"/>
        <v>68751.122245045932</v>
      </c>
      <c r="AN19" s="337">
        <f t="shared" si="27"/>
        <v>81515.940676069324</v>
      </c>
      <c r="AO19" s="360">
        <f t="shared" si="96"/>
        <v>26.916492218280052</v>
      </c>
      <c r="AP19" s="332">
        <f t="shared" si="97"/>
        <v>33.053424156272079</v>
      </c>
      <c r="AQ19" s="333">
        <f t="shared" si="98"/>
        <v>39.190356094264096</v>
      </c>
      <c r="AS19" s="612">
        <f t="shared" si="65"/>
        <v>2.7500000000000028E-2</v>
      </c>
      <c r="AT19" s="612">
        <f t="shared" si="28"/>
        <v>2.7500000000000052E-2</v>
      </c>
      <c r="AU19" s="612">
        <f t="shared" si="29"/>
        <v>2.7500000000000076E-2</v>
      </c>
      <c r="AV19" s="341">
        <v>114</v>
      </c>
      <c r="AW19" s="349">
        <f t="shared" si="99"/>
        <v>58225.755966583412</v>
      </c>
      <c r="AX19" s="336">
        <f t="shared" si="30"/>
        <v>71501.167134847768</v>
      </c>
      <c r="AY19" s="337">
        <f t="shared" si="31"/>
        <v>84776.578303112095</v>
      </c>
      <c r="AZ19" s="614">
        <f t="shared" si="67"/>
        <v>27.993151907011256</v>
      </c>
      <c r="BA19" s="615">
        <f t="shared" si="68"/>
        <v>34.375561122522967</v>
      </c>
      <c r="BB19" s="616">
        <f t="shared" si="69"/>
        <v>40.75797033803466</v>
      </c>
      <c r="BD19" s="622">
        <f t="shared" si="70"/>
        <v>4.0000000000000098E-2</v>
      </c>
      <c r="BE19" s="622">
        <f t="shared" si="71"/>
        <v>4.000000000000014E-2</v>
      </c>
      <c r="BF19" s="622">
        <f t="shared" si="72"/>
        <v>3.9999999999999994E-2</v>
      </c>
      <c r="BG19" s="341">
        <v>114</v>
      </c>
      <c r="BH19" s="349">
        <f t="shared" si="100"/>
        <v>60263.657425413825</v>
      </c>
      <c r="BI19" s="336">
        <f t="shared" si="34"/>
        <v>74003.707984567445</v>
      </c>
      <c r="BJ19" s="337">
        <f t="shared" si="35"/>
        <v>87743.758543721007</v>
      </c>
      <c r="BK19" s="614">
        <f t="shared" si="74"/>
        <v>28.972912223756648</v>
      </c>
      <c r="BL19" s="615">
        <f t="shared" si="75"/>
        <v>35.578705761811271</v>
      </c>
      <c r="BM19" s="616">
        <f t="shared" si="76"/>
        <v>42.18449929986587</v>
      </c>
      <c r="BO19" s="622">
        <f t="shared" si="77"/>
        <v>3.4999999999999906E-2</v>
      </c>
      <c r="BP19" s="622">
        <f t="shared" si="36"/>
        <v>3.5000000000000003E-2</v>
      </c>
      <c r="BQ19" s="622">
        <f t="shared" si="37"/>
        <v>3.4999999999999913E-2</v>
      </c>
      <c r="BR19" s="341">
        <v>114</v>
      </c>
      <c r="BS19" s="349">
        <f t="shared" si="101"/>
        <v>62071.567148176247</v>
      </c>
      <c r="BT19" s="336">
        <f t="shared" si="38"/>
        <v>76223.819224104474</v>
      </c>
      <c r="BU19" s="337">
        <f t="shared" si="39"/>
        <v>90376.07130003265</v>
      </c>
      <c r="BV19" s="614">
        <f t="shared" si="79"/>
        <v>29.842099590469349</v>
      </c>
      <c r="BW19" s="615">
        <f t="shared" si="80"/>
        <v>36.646066934665612</v>
      </c>
      <c r="BX19" s="616">
        <f t="shared" si="81"/>
        <v>43.45003427886185</v>
      </c>
      <c r="BZ19" s="622">
        <f t="shared" si="82"/>
        <v>3.0000000000000061E-2</v>
      </c>
      <c r="CA19" s="622">
        <f t="shared" si="40"/>
        <v>3.0000000000000068E-2</v>
      </c>
      <c r="CB19" s="622">
        <f t="shared" si="41"/>
        <v>3.0000000000000093E-2</v>
      </c>
      <c r="CC19" s="341">
        <v>114</v>
      </c>
      <c r="CD19" s="349">
        <f t="shared" si="102"/>
        <v>63933.714162621531</v>
      </c>
      <c r="CE19" s="336">
        <f t="shared" si="42"/>
        <v>78510.533800827601</v>
      </c>
      <c r="CF19" s="337">
        <f t="shared" si="43"/>
        <v>93087.353439033628</v>
      </c>
      <c r="CG19" s="614">
        <f t="shared" si="84"/>
        <v>30.737362578183429</v>
      </c>
      <c r="CH19" s="615">
        <f t="shared" si="85"/>
        <v>37.745448942705579</v>
      </c>
      <c r="CI19" s="616">
        <f t="shared" si="86"/>
        <v>44.753535307227708</v>
      </c>
      <c r="CK19" s="622">
        <f t="shared" si="87"/>
        <v>2.9999999999999988E-2</v>
      </c>
      <c r="CL19" s="622">
        <f t="shared" si="44"/>
        <v>2.9999999999999968E-2</v>
      </c>
      <c r="CM19" s="622">
        <f t="shared" si="45"/>
        <v>3.0000000000000054E-2</v>
      </c>
    </row>
    <row r="20" spans="1:91" ht="15.75" x14ac:dyDescent="0.25">
      <c r="A20" s="341">
        <v>112</v>
      </c>
      <c r="B20" s="349">
        <f t="shared" si="46"/>
        <v>43067.674728000005</v>
      </c>
      <c r="C20" s="336">
        <f t="shared" si="47"/>
        <v>52887.309280000001</v>
      </c>
      <c r="D20" s="337">
        <f t="shared" si="48"/>
        <v>62706.943832000004</v>
      </c>
      <c r="E20" s="360">
        <v>20.705612850000001</v>
      </c>
      <c r="F20" s="332">
        <v>25.426591000000002</v>
      </c>
      <c r="G20" s="333">
        <v>30.147569150000002</v>
      </c>
      <c r="M20" s="341">
        <v>112</v>
      </c>
      <c r="N20" s="349">
        <f t="shared" si="49"/>
        <v>44587.963645898402</v>
      </c>
      <c r="O20" s="336">
        <f t="shared" si="50"/>
        <v>54754.231297584003</v>
      </c>
      <c r="P20" s="337">
        <f t="shared" si="50"/>
        <v>64920.498949269597</v>
      </c>
      <c r="Q20" s="360">
        <f t="shared" si="104"/>
        <v>21.436520983605</v>
      </c>
      <c r="R20" s="332">
        <f t="shared" si="105"/>
        <v>26.324149662300002</v>
      </c>
      <c r="S20" s="333">
        <f t="shared" si="106"/>
        <v>31.211778340995</v>
      </c>
      <c r="U20" s="389">
        <f t="shared" si="103"/>
        <v>1.9999999999999952E-2</v>
      </c>
      <c r="V20" s="389">
        <f t="shared" si="103"/>
        <v>2.000000000000008E-2</v>
      </c>
      <c r="W20" s="389">
        <f t="shared" si="103"/>
        <v>2.0000000000000052E-2</v>
      </c>
      <c r="Y20" s="341">
        <v>112</v>
      </c>
      <c r="Z20" s="349">
        <f t="shared" si="54"/>
        <v>45702.662737045852</v>
      </c>
      <c r="AA20" s="336">
        <f t="shared" si="24"/>
        <v>56123.087080023601</v>
      </c>
      <c r="AB20" s="337">
        <f t="shared" si="24"/>
        <v>66543.511423001328</v>
      </c>
      <c r="AC20" s="360">
        <f t="shared" si="55"/>
        <v>21.972434008195123</v>
      </c>
      <c r="AD20" s="332">
        <f t="shared" si="56"/>
        <v>26.982253403857499</v>
      </c>
      <c r="AE20" s="333">
        <f t="shared" si="57"/>
        <v>31.992072799519871</v>
      </c>
      <c r="AG20" s="389">
        <f t="shared" si="58"/>
        <v>2.4999999999999894E-2</v>
      </c>
      <c r="AH20" s="389">
        <f t="shared" si="59"/>
        <v>2.499999999999988E-2</v>
      </c>
      <c r="AI20" s="389">
        <f t="shared" si="60"/>
        <v>2.4999999999999873E-2</v>
      </c>
      <c r="AK20" s="341">
        <v>112</v>
      </c>
      <c r="AL20" s="349">
        <f t="shared" si="95"/>
        <v>46959.485962314619</v>
      </c>
      <c r="AM20" s="336">
        <f t="shared" si="26"/>
        <v>57666.471974724249</v>
      </c>
      <c r="AN20" s="337">
        <f t="shared" si="27"/>
        <v>68373.457987133879</v>
      </c>
      <c r="AO20" s="360">
        <f t="shared" si="96"/>
        <v>22.57667594342049</v>
      </c>
      <c r="AP20" s="332">
        <f t="shared" si="97"/>
        <v>27.724265372463581</v>
      </c>
      <c r="AQ20" s="333">
        <f t="shared" si="98"/>
        <v>32.871854801506672</v>
      </c>
      <c r="AS20" s="612">
        <f t="shared" si="65"/>
        <v>2.750000000000007E-2</v>
      </c>
      <c r="AT20" s="612">
        <f t="shared" si="28"/>
        <v>2.7500000000000038E-2</v>
      </c>
      <c r="AU20" s="612">
        <f t="shared" si="29"/>
        <v>2.7500000000000129E-2</v>
      </c>
      <c r="AV20" s="341">
        <v>112</v>
      </c>
      <c r="AW20" s="349">
        <f t="shared" si="99"/>
        <v>48837.865400807212</v>
      </c>
      <c r="AX20" s="336">
        <f t="shared" si="30"/>
        <v>59973.130853713221</v>
      </c>
      <c r="AY20" s="337">
        <f t="shared" si="31"/>
        <v>71108.396306619237</v>
      </c>
      <c r="AZ20" s="614">
        <f t="shared" si="67"/>
        <v>23.479742981157312</v>
      </c>
      <c r="BA20" s="615">
        <f t="shared" si="68"/>
        <v>28.833235987362126</v>
      </c>
      <c r="BB20" s="616">
        <f t="shared" si="69"/>
        <v>34.186728993566938</v>
      </c>
      <c r="BD20" s="622">
        <f t="shared" si="70"/>
        <v>4.0000000000000091E-2</v>
      </c>
      <c r="BE20" s="622">
        <f t="shared" si="71"/>
        <v>4.0000000000000084E-2</v>
      </c>
      <c r="BF20" s="622">
        <f t="shared" si="72"/>
        <v>3.9999999999999973E-2</v>
      </c>
      <c r="BG20" s="341">
        <v>112</v>
      </c>
      <c r="BH20" s="349">
        <f t="shared" si="100"/>
        <v>50547.190689835457</v>
      </c>
      <c r="BI20" s="336">
        <f t="shared" si="34"/>
        <v>62072.190433593176</v>
      </c>
      <c r="BJ20" s="337">
        <f t="shared" si="35"/>
        <v>73597.190177350887</v>
      </c>
      <c r="BK20" s="614">
        <f t="shared" si="74"/>
        <v>24.301533985497816</v>
      </c>
      <c r="BL20" s="615">
        <f t="shared" si="75"/>
        <v>29.842399246919797</v>
      </c>
      <c r="BM20" s="616">
        <f t="shared" si="76"/>
        <v>35.383264508341775</v>
      </c>
      <c r="BO20" s="622">
        <f t="shared" si="77"/>
        <v>3.4999999999999927E-2</v>
      </c>
      <c r="BP20" s="622">
        <f t="shared" si="36"/>
        <v>3.4999999999999865E-2</v>
      </c>
      <c r="BQ20" s="622">
        <f t="shared" si="37"/>
        <v>3.499999999999983E-2</v>
      </c>
      <c r="BR20" s="341">
        <v>112</v>
      </c>
      <c r="BS20" s="349">
        <f t="shared" si="101"/>
        <v>52063.606410530527</v>
      </c>
      <c r="BT20" s="336">
        <f t="shared" si="38"/>
        <v>63934.356146600978</v>
      </c>
      <c r="BU20" s="337">
        <f t="shared" si="39"/>
        <v>75805.105882671414</v>
      </c>
      <c r="BV20" s="614">
        <f t="shared" si="79"/>
        <v>25.030580005062752</v>
      </c>
      <c r="BW20" s="615">
        <f t="shared" si="80"/>
        <v>30.737671224327393</v>
      </c>
      <c r="BX20" s="616">
        <f t="shared" si="81"/>
        <v>36.444762443592026</v>
      </c>
      <c r="BZ20" s="622">
        <f t="shared" si="82"/>
        <v>3.0000000000000089E-2</v>
      </c>
      <c r="CA20" s="622">
        <f t="shared" si="40"/>
        <v>3.0000000000000068E-2</v>
      </c>
      <c r="CB20" s="622">
        <f t="shared" si="41"/>
        <v>2.9999999999999954E-2</v>
      </c>
      <c r="CC20" s="341">
        <v>112</v>
      </c>
      <c r="CD20" s="349">
        <f t="shared" si="102"/>
        <v>53625.514602846444</v>
      </c>
      <c r="CE20" s="336">
        <f t="shared" si="42"/>
        <v>65852.386830999007</v>
      </c>
      <c r="CF20" s="337">
        <f t="shared" si="43"/>
        <v>78079.259059151562</v>
      </c>
      <c r="CG20" s="614">
        <f t="shared" si="84"/>
        <v>25.781497405214637</v>
      </c>
      <c r="CH20" s="615">
        <f t="shared" si="85"/>
        <v>31.659801361057216</v>
      </c>
      <c r="CI20" s="616">
        <f t="shared" si="86"/>
        <v>37.538105316899788</v>
      </c>
      <c r="CK20" s="622">
        <f t="shared" si="87"/>
        <v>3.0000000000000072E-2</v>
      </c>
      <c r="CL20" s="622">
        <f t="shared" si="44"/>
        <v>3.0000000000000044E-2</v>
      </c>
      <c r="CM20" s="622">
        <f t="shared" si="45"/>
        <v>3.000000000000003E-2</v>
      </c>
    </row>
    <row r="21" spans="1:91" ht="15.75" x14ac:dyDescent="0.25">
      <c r="A21" s="341">
        <v>111</v>
      </c>
      <c r="B21" s="349">
        <f t="shared" si="46"/>
        <v>36633.530336000003</v>
      </c>
      <c r="C21" s="336">
        <f t="shared" si="47"/>
        <v>44986.226220000004</v>
      </c>
      <c r="D21" s="337">
        <f t="shared" si="48"/>
        <v>53338.922103999997</v>
      </c>
      <c r="E21" s="360">
        <v>17.612274200000002</v>
      </c>
      <c r="F21" s="332">
        <v>21.627993375000003</v>
      </c>
      <c r="G21" s="333">
        <v>25.64371255</v>
      </c>
      <c r="M21" s="341">
        <v>111</v>
      </c>
      <c r="N21" s="349">
        <f t="shared" si="49"/>
        <v>37926.6939568608</v>
      </c>
      <c r="O21" s="336">
        <f t="shared" si="50"/>
        <v>46574.240005566004</v>
      </c>
      <c r="P21" s="337">
        <f t="shared" si="50"/>
        <v>55221.786054271193</v>
      </c>
      <c r="Q21" s="360">
        <f t="shared" si="104"/>
        <v>18.233987479260001</v>
      </c>
      <c r="R21" s="332">
        <f t="shared" si="105"/>
        <v>22.391461541137502</v>
      </c>
      <c r="S21" s="333">
        <f t="shared" si="106"/>
        <v>26.548935603014996</v>
      </c>
      <c r="U21" s="389">
        <f t="shared" si="103"/>
        <v>2.0000000000000049E-2</v>
      </c>
      <c r="V21" s="389">
        <f t="shared" si="103"/>
        <v>2.0000000000000021E-2</v>
      </c>
      <c r="W21" s="389">
        <f t="shared" si="103"/>
        <v>2.0000000000000011E-2</v>
      </c>
      <c r="Y21" s="341">
        <v>111</v>
      </c>
      <c r="Z21" s="349">
        <f t="shared" si="54"/>
        <v>38874.861305782317</v>
      </c>
      <c r="AA21" s="336">
        <f t="shared" si="24"/>
        <v>47738.596005705149</v>
      </c>
      <c r="AB21" s="337">
        <f t="shared" si="24"/>
        <v>56602.330705627966</v>
      </c>
      <c r="AC21" s="360">
        <f t="shared" si="55"/>
        <v>18.689837166241499</v>
      </c>
      <c r="AD21" s="332">
        <f t="shared" si="56"/>
        <v>22.951248079665937</v>
      </c>
      <c r="AE21" s="333">
        <f t="shared" si="57"/>
        <v>27.212658993090368</v>
      </c>
      <c r="AG21" s="389">
        <f t="shared" si="58"/>
        <v>2.4999999999999894E-2</v>
      </c>
      <c r="AH21" s="389">
        <f t="shared" si="59"/>
        <v>2.499999999999989E-2</v>
      </c>
      <c r="AI21" s="389">
        <f t="shared" si="60"/>
        <v>2.4999999999999894E-2</v>
      </c>
      <c r="AK21" s="341">
        <v>111</v>
      </c>
      <c r="AL21" s="349">
        <f t="shared" si="95"/>
        <v>39943.919991691335</v>
      </c>
      <c r="AM21" s="336">
        <f t="shared" si="26"/>
        <v>49051.407395862043</v>
      </c>
      <c r="AN21" s="337">
        <f t="shared" si="27"/>
        <v>58158.894800032744</v>
      </c>
      <c r="AO21" s="360">
        <f t="shared" si="96"/>
        <v>19.203807688313141</v>
      </c>
      <c r="AP21" s="332">
        <f t="shared" si="97"/>
        <v>23.582407401856752</v>
      </c>
      <c r="AQ21" s="333">
        <f t="shared" si="98"/>
        <v>27.961007115400356</v>
      </c>
      <c r="AS21" s="612">
        <f t="shared" si="65"/>
        <v>2.7500000000000014E-2</v>
      </c>
      <c r="AT21" s="612">
        <f t="shared" si="28"/>
        <v>2.7500000000000063E-2</v>
      </c>
      <c r="AU21" s="612">
        <f t="shared" si="29"/>
        <v>2.7500000000000104E-2</v>
      </c>
      <c r="AV21" s="341">
        <v>111</v>
      </c>
      <c r="AW21" s="349">
        <f t="shared" si="99"/>
        <v>41541.676791358994</v>
      </c>
      <c r="AX21" s="336">
        <f t="shared" si="30"/>
        <v>51013.463691696525</v>
      </c>
      <c r="AY21" s="337">
        <f t="shared" si="31"/>
        <v>60485.250592034048</v>
      </c>
      <c r="AZ21" s="614">
        <f t="shared" si="67"/>
        <v>19.971959995845669</v>
      </c>
      <c r="BA21" s="615">
        <f t="shared" si="68"/>
        <v>24.525703697931021</v>
      </c>
      <c r="BB21" s="616">
        <f t="shared" si="69"/>
        <v>29.07944740001637</v>
      </c>
      <c r="BD21" s="622">
        <f t="shared" si="70"/>
        <v>4.0000000000000126E-2</v>
      </c>
      <c r="BE21" s="622">
        <f t="shared" si="71"/>
        <v>3.9999999999999966E-2</v>
      </c>
      <c r="BF21" s="622">
        <f t="shared" si="72"/>
        <v>3.9999999999999987E-2</v>
      </c>
      <c r="BG21" s="341">
        <v>111</v>
      </c>
      <c r="BH21" s="349">
        <f t="shared" si="100"/>
        <v>42995.635479056553</v>
      </c>
      <c r="BI21" s="336">
        <f t="shared" si="34"/>
        <v>52798.9349209059</v>
      </c>
      <c r="BJ21" s="337">
        <f t="shared" si="35"/>
        <v>62602.23436275524</v>
      </c>
      <c r="BK21" s="614">
        <f t="shared" si="74"/>
        <v>20.670978595700266</v>
      </c>
      <c r="BL21" s="615">
        <f t="shared" si="75"/>
        <v>25.384103327358606</v>
      </c>
      <c r="BM21" s="616">
        <f t="shared" si="76"/>
        <v>30.097228059016942</v>
      </c>
      <c r="BO21" s="622">
        <f t="shared" si="77"/>
        <v>3.499999999999992E-2</v>
      </c>
      <c r="BP21" s="622">
        <f t="shared" si="36"/>
        <v>3.4999999999999934E-2</v>
      </c>
      <c r="BQ21" s="622">
        <f t="shared" si="37"/>
        <v>3.4999999999999955E-2</v>
      </c>
      <c r="BR21" s="341">
        <v>111</v>
      </c>
      <c r="BS21" s="349">
        <f t="shared" si="101"/>
        <v>44285.504543428251</v>
      </c>
      <c r="BT21" s="336">
        <f t="shared" si="38"/>
        <v>54382.902968533082</v>
      </c>
      <c r="BU21" s="337">
        <f t="shared" si="39"/>
        <v>64480.301393637899</v>
      </c>
      <c r="BV21" s="614">
        <f t="shared" si="79"/>
        <v>21.291107953571274</v>
      </c>
      <c r="BW21" s="615">
        <f t="shared" si="80"/>
        <v>26.145626427179366</v>
      </c>
      <c r="BX21" s="616">
        <f t="shared" si="81"/>
        <v>31.000144900787451</v>
      </c>
      <c r="BZ21" s="622">
        <f t="shared" si="82"/>
        <v>2.9999999999999995E-2</v>
      </c>
      <c r="CA21" s="622">
        <f t="shared" si="40"/>
        <v>3.0000000000000075E-2</v>
      </c>
      <c r="CB21" s="622">
        <f t="shared" si="41"/>
        <v>3.0000000000000013E-2</v>
      </c>
      <c r="CC21" s="341">
        <v>111</v>
      </c>
      <c r="CD21" s="349">
        <f t="shared" si="102"/>
        <v>45614.069679731096</v>
      </c>
      <c r="CE21" s="336">
        <f t="shared" si="42"/>
        <v>56014.390057589073</v>
      </c>
      <c r="CF21" s="337">
        <f t="shared" si="43"/>
        <v>66414.710435447036</v>
      </c>
      <c r="CG21" s="614">
        <f t="shared" si="84"/>
        <v>21.929841192178412</v>
      </c>
      <c r="CH21" s="615">
        <f t="shared" si="85"/>
        <v>26.929995219994748</v>
      </c>
      <c r="CI21" s="616">
        <f t="shared" si="86"/>
        <v>31.930149247811077</v>
      </c>
      <c r="CK21" s="622">
        <f t="shared" si="87"/>
        <v>2.9999999999999982E-2</v>
      </c>
      <c r="CL21" s="622">
        <f t="shared" si="44"/>
        <v>3.0000000000000037E-2</v>
      </c>
      <c r="CM21" s="622">
        <f t="shared" si="45"/>
        <v>3.0000000000000082E-2</v>
      </c>
    </row>
    <row r="22" spans="1:91" ht="15.75" x14ac:dyDescent="0.25">
      <c r="A22" s="343">
        <v>110</v>
      </c>
      <c r="B22" s="350">
        <f t="shared" si="46"/>
        <v>31628.101336</v>
      </c>
      <c r="C22" s="338">
        <f t="shared" si="47"/>
        <v>38839.666476000006</v>
      </c>
      <c r="D22" s="339">
        <f t="shared" si="48"/>
        <v>46051.231616000012</v>
      </c>
      <c r="E22" s="361">
        <v>15.20581795</v>
      </c>
      <c r="F22" s="334">
        <v>18.672916575000002</v>
      </c>
      <c r="G22" s="335">
        <v>22.140015200000004</v>
      </c>
      <c r="M22" s="343">
        <v>110</v>
      </c>
      <c r="N22" s="350">
        <f t="shared" si="49"/>
        <v>32744.573313160799</v>
      </c>
      <c r="O22" s="338">
        <f t="shared" si="50"/>
        <v>40210.706702602802</v>
      </c>
      <c r="P22" s="339">
        <f t="shared" si="50"/>
        <v>47676.840092044811</v>
      </c>
      <c r="Q22" s="361">
        <f t="shared" si="104"/>
        <v>15.742583323634999</v>
      </c>
      <c r="R22" s="334">
        <f t="shared" si="105"/>
        <v>19.3320705300975</v>
      </c>
      <c r="S22" s="335">
        <f t="shared" si="106"/>
        <v>22.921557736560004</v>
      </c>
      <c r="U22" s="389">
        <f t="shared" si="103"/>
        <v>2.0000000000000042E-2</v>
      </c>
      <c r="V22" s="389">
        <f t="shared" si="103"/>
        <v>1.9999999999999924E-2</v>
      </c>
      <c r="W22" s="389">
        <f t="shared" si="103"/>
        <v>2.0000000000000084E-2</v>
      </c>
      <c r="Y22" s="343">
        <v>110</v>
      </c>
      <c r="Z22" s="350">
        <f t="shared" si="54"/>
        <v>33563.187645989819</v>
      </c>
      <c r="AA22" s="338">
        <f t="shared" si="24"/>
        <v>41215.974370167867</v>
      </c>
      <c r="AB22" s="339">
        <f t="shared" si="24"/>
        <v>48868.761094345922</v>
      </c>
      <c r="AC22" s="361">
        <f t="shared" si="55"/>
        <v>16.136147906725874</v>
      </c>
      <c r="AD22" s="334">
        <f t="shared" si="56"/>
        <v>19.815372293349935</v>
      </c>
      <c r="AE22" s="335">
        <f t="shared" si="57"/>
        <v>23.494596679974002</v>
      </c>
      <c r="AG22" s="389">
        <f t="shared" si="58"/>
        <v>2.4999999999999984E-2</v>
      </c>
      <c r="AH22" s="389">
        <f t="shared" si="59"/>
        <v>2.4999999999999849E-2</v>
      </c>
      <c r="AI22" s="389">
        <f t="shared" si="60"/>
        <v>2.4999999999999908E-2</v>
      </c>
      <c r="AK22" s="343">
        <v>110</v>
      </c>
      <c r="AL22" s="350">
        <f t="shared" si="95"/>
        <v>34486.175306254539</v>
      </c>
      <c r="AM22" s="338">
        <f t="shared" si="26"/>
        <v>42349.413665347485</v>
      </c>
      <c r="AN22" s="339">
        <f t="shared" si="27"/>
        <v>50212.652024440446</v>
      </c>
      <c r="AO22" s="361">
        <f>AC22*1.0275</f>
        <v>16.579891974160837</v>
      </c>
      <c r="AP22" s="334">
        <f t="shared" ref="AP22" si="107">AD22*1.0275</f>
        <v>20.36029503141706</v>
      </c>
      <c r="AQ22" s="335">
        <f t="shared" ref="AQ22" si="108">AE22*1.0275</f>
        <v>24.14069808867329</v>
      </c>
      <c r="AS22" s="612">
        <f t="shared" si="65"/>
        <v>2.7500000000000097E-2</v>
      </c>
      <c r="AT22" s="612">
        <f t="shared" si="28"/>
        <v>2.7500000000000108E-2</v>
      </c>
      <c r="AU22" s="612">
        <f t="shared" si="29"/>
        <v>2.7500000000000108E-2</v>
      </c>
      <c r="AV22" s="343">
        <v>110</v>
      </c>
      <c r="AW22" s="350">
        <f t="shared" si="99"/>
        <v>35865.622318504727</v>
      </c>
      <c r="AX22" s="338">
        <f t="shared" si="30"/>
        <v>44043.390211961385</v>
      </c>
      <c r="AY22" s="339">
        <f t="shared" si="31"/>
        <v>52221.158105418064</v>
      </c>
      <c r="AZ22" s="617">
        <f t="shared" si="67"/>
        <v>17.243087653127272</v>
      </c>
      <c r="BA22" s="618">
        <f t="shared" si="68"/>
        <v>21.174706832673742</v>
      </c>
      <c r="BB22" s="619">
        <f t="shared" si="69"/>
        <v>25.106326012220222</v>
      </c>
      <c r="BD22" s="622">
        <f>(AZ22-AO22)/AO22</f>
        <v>4.0000000000000091E-2</v>
      </c>
      <c r="BE22" s="622">
        <f t="shared" si="71"/>
        <v>3.9999999999999987E-2</v>
      </c>
      <c r="BF22" s="622">
        <f t="shared" si="72"/>
        <v>4.0000000000000049E-2</v>
      </c>
      <c r="BG22" s="343">
        <v>110</v>
      </c>
      <c r="BH22" s="350">
        <f t="shared" si="100"/>
        <v>37120.91909965239</v>
      </c>
      <c r="BI22" s="338">
        <f t="shared" si="34"/>
        <v>45584.90886938003</v>
      </c>
      <c r="BJ22" s="339">
        <f t="shared" si="35"/>
        <v>54048.898639107691</v>
      </c>
      <c r="BK22" s="617">
        <f t="shared" si="74"/>
        <v>17.846595720986727</v>
      </c>
      <c r="BL22" s="618">
        <f t="shared" si="75"/>
        <v>21.915821571817322</v>
      </c>
      <c r="BM22" s="619">
        <f t="shared" si="76"/>
        <v>25.985047422647927</v>
      </c>
      <c r="BO22" s="622">
        <f>(BK22-AZ22)/AZ22</f>
        <v>3.500000000000001E-2</v>
      </c>
      <c r="BP22" s="622">
        <f t="shared" si="36"/>
        <v>3.4999999999999941E-2</v>
      </c>
      <c r="BQ22" s="622">
        <f t="shared" si="37"/>
        <v>3.4999999999999878E-2</v>
      </c>
      <c r="BR22" s="343">
        <v>110</v>
      </c>
      <c r="BS22" s="350">
        <f t="shared" si="101"/>
        <v>38234.546672641962</v>
      </c>
      <c r="BT22" s="338">
        <f t="shared" si="38"/>
        <v>46952.456135461427</v>
      </c>
      <c r="BU22" s="339">
        <f t="shared" si="39"/>
        <v>55670.365598280921</v>
      </c>
      <c r="BV22" s="617">
        <f t="shared" si="79"/>
        <v>18.381993592616329</v>
      </c>
      <c r="BW22" s="618">
        <f t="shared" si="80"/>
        <v>22.573296218971841</v>
      </c>
      <c r="BX22" s="619">
        <f t="shared" si="81"/>
        <v>26.764598845327367</v>
      </c>
      <c r="BZ22" s="622">
        <f>(BV22-BK22)/BK22</f>
        <v>3.0000000000000009E-2</v>
      </c>
      <c r="CA22" s="622">
        <f t="shared" si="40"/>
        <v>2.9999999999999968E-2</v>
      </c>
      <c r="CB22" s="622">
        <f t="shared" si="41"/>
        <v>3.0000000000000068E-2</v>
      </c>
      <c r="CC22" s="343">
        <v>110</v>
      </c>
      <c r="CD22" s="350">
        <f t="shared" si="102"/>
        <v>39381.583072821224</v>
      </c>
      <c r="CE22" s="338">
        <f t="shared" si="42"/>
        <v>48361.029819525269</v>
      </c>
      <c r="CF22" s="339">
        <f t="shared" si="43"/>
        <v>57340.47656622935</v>
      </c>
      <c r="CG22" s="617">
        <f t="shared" si="84"/>
        <v>18.933453400394818</v>
      </c>
      <c r="CH22" s="618">
        <f t="shared" si="85"/>
        <v>23.250495105540995</v>
      </c>
      <c r="CI22" s="619">
        <f t="shared" si="86"/>
        <v>27.567536810687187</v>
      </c>
      <c r="CK22" s="622">
        <f>(CG22-BV22)/BV22</f>
        <v>2.9999999999999947E-2</v>
      </c>
      <c r="CL22" s="622">
        <f t="shared" si="44"/>
        <v>2.9999999999999978E-2</v>
      </c>
      <c r="CM22" s="622">
        <f t="shared" si="45"/>
        <v>2.9999999999999982E-2</v>
      </c>
    </row>
    <row r="23" spans="1:91" ht="15.75" x14ac:dyDescent="0.25">
      <c r="A23" s="353" t="s">
        <v>247</v>
      </c>
      <c r="B23" s="345"/>
      <c r="C23" s="345"/>
      <c r="D23" s="345"/>
      <c r="E23" s="328"/>
      <c r="F23" s="328"/>
      <c r="G23" s="329" t="s">
        <v>260</v>
      </c>
      <c r="M23" s="327"/>
      <c r="N23" s="327"/>
      <c r="O23" s="327"/>
      <c r="P23" s="327"/>
      <c r="Y23" s="327"/>
      <c r="Z23" s="327"/>
      <c r="AA23" s="327"/>
      <c r="AB23" s="327"/>
      <c r="BD23" s="611"/>
      <c r="BE23" s="611"/>
      <c r="BF23" s="611"/>
      <c r="BO23" s="611"/>
      <c r="BP23" s="611"/>
      <c r="BQ23" s="611"/>
    </row>
    <row r="24" spans="1:91" ht="15.75" customHeight="1" x14ac:dyDescent="0.25">
      <c r="A24" s="353"/>
      <c r="B24" s="345"/>
      <c r="C24" s="345"/>
      <c r="D24" s="345"/>
      <c r="E24" s="328"/>
      <c r="F24" s="328"/>
      <c r="G24" s="329"/>
      <c r="M24" s="327"/>
      <c r="N24" s="327"/>
      <c r="O24" s="327"/>
      <c r="P24" s="327"/>
      <c r="Y24" s="354" t="s">
        <v>314</v>
      </c>
      <c r="Z24" s="354">
        <v>219</v>
      </c>
      <c r="AA24" s="498"/>
      <c r="AB24" s="498"/>
      <c r="AC24" s="356" t="s">
        <v>194</v>
      </c>
      <c r="AD24" s="357">
        <v>212</v>
      </c>
      <c r="AK24" s="354" t="s">
        <v>314</v>
      </c>
      <c r="AL24" s="354">
        <v>219</v>
      </c>
      <c r="AM24" s="354"/>
      <c r="AN24" s="354"/>
      <c r="AO24" s="354" t="s">
        <v>37</v>
      </c>
      <c r="AP24" s="354">
        <v>212</v>
      </c>
      <c r="AV24" s="354" t="s">
        <v>314</v>
      </c>
      <c r="AW24" s="354">
        <v>219</v>
      </c>
      <c r="AX24" s="498"/>
      <c r="AY24" s="498"/>
      <c r="AZ24" s="354" t="s">
        <v>181</v>
      </c>
      <c r="BA24" s="354">
        <v>211</v>
      </c>
      <c r="BD24" s="611"/>
      <c r="BE24" s="611"/>
      <c r="BF24" s="611"/>
      <c r="BG24" s="354" t="s">
        <v>314</v>
      </c>
      <c r="BH24" s="354">
        <v>219</v>
      </c>
      <c r="BI24" s="498"/>
      <c r="BJ24" s="498"/>
      <c r="BK24" s="354" t="s">
        <v>181</v>
      </c>
      <c r="BL24" s="354">
        <v>211</v>
      </c>
      <c r="BO24" s="611"/>
      <c r="BP24" s="611"/>
      <c r="BQ24" s="611"/>
      <c r="BR24" s="354" t="s">
        <v>314</v>
      </c>
      <c r="BS24" s="354">
        <v>219</v>
      </c>
      <c r="BT24" s="498"/>
      <c r="BU24" s="498"/>
      <c r="BV24" s="354" t="s">
        <v>181</v>
      </c>
      <c r="BW24" s="354">
        <v>211</v>
      </c>
      <c r="CC24" s="354" t="s">
        <v>314</v>
      </c>
      <c r="CD24" s="354">
        <v>219</v>
      </c>
      <c r="CE24" s="498"/>
      <c r="CF24" s="498"/>
      <c r="CG24" s="354" t="s">
        <v>181</v>
      </c>
      <c r="CH24" s="354">
        <v>211</v>
      </c>
    </row>
    <row r="25" spans="1:91" ht="15.75" customHeight="1" x14ac:dyDescent="0.25">
      <c r="A25" s="391" t="s">
        <v>2</v>
      </c>
      <c r="B25" s="352" t="s">
        <v>3</v>
      </c>
      <c r="C25" s="352" t="s">
        <v>4</v>
      </c>
      <c r="D25" s="352" t="s">
        <v>5</v>
      </c>
      <c r="E25" s="390" t="s">
        <v>3</v>
      </c>
      <c r="F25" s="352" t="s">
        <v>4</v>
      </c>
      <c r="G25" s="352" t="s">
        <v>5</v>
      </c>
      <c r="M25" s="354" t="s">
        <v>6</v>
      </c>
      <c r="N25" s="354">
        <v>218</v>
      </c>
      <c r="O25" s="327"/>
      <c r="P25" s="327"/>
      <c r="Q25" s="354" t="s">
        <v>51</v>
      </c>
      <c r="R25" s="354">
        <v>211</v>
      </c>
      <c r="Y25" s="354" t="s">
        <v>6</v>
      </c>
      <c r="Z25" s="354">
        <v>218</v>
      </c>
      <c r="AA25" s="498"/>
      <c r="AB25" s="498"/>
      <c r="AC25" s="354" t="s">
        <v>317</v>
      </c>
      <c r="AD25" s="354">
        <v>212</v>
      </c>
      <c r="AH25" s="389"/>
      <c r="AK25" s="354" t="s">
        <v>6</v>
      </c>
      <c r="AL25" s="354">
        <v>218</v>
      </c>
      <c r="AM25" s="354"/>
      <c r="AN25" s="354"/>
      <c r="AO25" s="354" t="s">
        <v>181</v>
      </c>
      <c r="AP25" s="354">
        <v>211</v>
      </c>
      <c r="AV25" s="354" t="s">
        <v>6</v>
      </c>
      <c r="AW25" s="354">
        <v>218</v>
      </c>
      <c r="AX25" s="498"/>
      <c r="AY25" s="498"/>
      <c r="AZ25" s="356" t="s">
        <v>312</v>
      </c>
      <c r="BA25" s="354">
        <v>211</v>
      </c>
      <c r="BD25" s="611"/>
      <c r="BE25" s="611"/>
      <c r="BF25" s="611"/>
      <c r="BG25" s="354" t="s">
        <v>6</v>
      </c>
      <c r="BH25" s="354">
        <v>218</v>
      </c>
      <c r="BI25" s="498"/>
      <c r="BJ25" s="498"/>
      <c r="BK25" s="356" t="s">
        <v>312</v>
      </c>
      <c r="BL25" s="354">
        <v>211</v>
      </c>
      <c r="BO25" s="611"/>
      <c r="BP25" s="611"/>
      <c r="BQ25" s="611"/>
      <c r="BR25" s="354" t="s">
        <v>6</v>
      </c>
      <c r="BS25" s="354">
        <v>218</v>
      </c>
      <c r="BT25" s="498"/>
      <c r="BU25" s="498"/>
      <c r="BV25" s="356" t="s">
        <v>312</v>
      </c>
      <c r="BW25" s="354">
        <v>211</v>
      </c>
      <c r="CC25" s="354" t="s">
        <v>6</v>
      </c>
      <c r="CD25" s="354">
        <v>218</v>
      </c>
      <c r="CE25" s="498"/>
      <c r="CF25" s="498"/>
      <c r="CG25" s="356" t="s">
        <v>312</v>
      </c>
      <c r="CH25" s="354">
        <v>211</v>
      </c>
    </row>
    <row r="26" spans="1:91" ht="15.75" customHeight="1" x14ac:dyDescent="0.25">
      <c r="A26" s="344"/>
      <c r="B26" s="739" t="s">
        <v>246</v>
      </c>
      <c r="C26" s="740"/>
      <c r="D26" s="741"/>
      <c r="E26" s="740" t="s">
        <v>245</v>
      </c>
      <c r="F26" s="740"/>
      <c r="G26" s="741"/>
      <c r="M26" s="354" t="s">
        <v>7</v>
      </c>
      <c r="N26" s="354">
        <v>218</v>
      </c>
      <c r="O26" s="327"/>
      <c r="P26" s="327"/>
      <c r="Q26" s="354" t="s">
        <v>37</v>
      </c>
      <c r="R26" s="354">
        <v>211</v>
      </c>
      <c r="Y26" s="354" t="s">
        <v>7</v>
      </c>
      <c r="Z26" s="354">
        <v>218</v>
      </c>
      <c r="AA26" s="498"/>
      <c r="AB26" s="498"/>
      <c r="AC26" s="354" t="s">
        <v>312</v>
      </c>
      <c r="AD26" s="354">
        <v>212</v>
      </c>
      <c r="AK26" s="354" t="s">
        <v>7</v>
      </c>
      <c r="AL26" s="354">
        <v>218</v>
      </c>
      <c r="AM26" s="354"/>
      <c r="AN26" s="354"/>
      <c r="AO26" s="356" t="s">
        <v>312</v>
      </c>
      <c r="AP26" s="354">
        <v>211</v>
      </c>
      <c r="AV26" s="354" t="s">
        <v>7</v>
      </c>
      <c r="AW26" s="354">
        <v>218</v>
      </c>
      <c r="AX26" s="498"/>
      <c r="AY26" s="498"/>
      <c r="AZ26" s="356" t="s">
        <v>444</v>
      </c>
      <c r="BA26" s="354">
        <v>211</v>
      </c>
      <c r="BD26" s="611"/>
      <c r="BE26" s="611"/>
      <c r="BF26" s="611"/>
      <c r="BG26" s="354" t="s">
        <v>7</v>
      </c>
      <c r="BH26" s="354">
        <v>218</v>
      </c>
      <c r="BI26" s="498"/>
      <c r="BJ26" s="498"/>
      <c r="BK26" s="356" t="s">
        <v>444</v>
      </c>
      <c r="BL26" s="354">
        <v>211</v>
      </c>
      <c r="BO26" s="611"/>
      <c r="BP26" s="611"/>
      <c r="BQ26" s="611"/>
      <c r="BR26" s="354" t="s">
        <v>7</v>
      </c>
      <c r="BS26" s="354">
        <v>218</v>
      </c>
      <c r="BT26" s="498"/>
      <c r="BU26" s="498"/>
      <c r="BV26" s="356" t="s">
        <v>444</v>
      </c>
      <c r="BW26" s="354">
        <v>211</v>
      </c>
      <c r="CC26" s="354" t="s">
        <v>7</v>
      </c>
      <c r="CD26" s="354">
        <v>218</v>
      </c>
      <c r="CE26" s="498"/>
      <c r="CF26" s="498"/>
      <c r="CG26" s="356" t="s">
        <v>444</v>
      </c>
      <c r="CH26" s="354">
        <v>211</v>
      </c>
    </row>
    <row r="27" spans="1:91" ht="15.75" customHeight="1" x14ac:dyDescent="0.25">
      <c r="A27" s="340">
        <v>218</v>
      </c>
      <c r="B27" s="346">
        <f>E27*2080</f>
        <v>98787.727052559989</v>
      </c>
      <c r="C27" s="347">
        <f t="shared" ref="C27:C45" si="109">F27*2080</f>
        <v>128502.89903724</v>
      </c>
      <c r="D27" s="348">
        <f t="shared" ref="D27:D45" si="110">G27*2080</f>
        <v>158218.07102192001</v>
      </c>
      <c r="E27" s="359">
        <f>E5*1.015</f>
        <v>47.494099544499996</v>
      </c>
      <c r="F27" s="330">
        <f t="shared" ref="F27:G27" si="111">F5*1.015</f>
        <v>61.780239921750002</v>
      </c>
      <c r="G27" s="331">
        <f t="shared" si="111"/>
        <v>76.066380299000002</v>
      </c>
      <c r="I27" s="389">
        <f t="shared" ref="I27:I36" si="112">(E27-E5)/E5</f>
        <v>1.4999999999999911E-2</v>
      </c>
      <c r="J27" s="389">
        <f t="shared" ref="J27:K27" si="113">(F27-F5)/F5</f>
        <v>1.4999999999999947E-2</v>
      </c>
      <c r="K27" s="389">
        <f t="shared" si="113"/>
        <v>1.4999999999999972E-2</v>
      </c>
      <c r="M27" s="354" t="s">
        <v>8</v>
      </c>
      <c r="N27" s="354">
        <v>218</v>
      </c>
      <c r="O27" s="327"/>
      <c r="P27" s="327"/>
      <c r="Q27" s="356" t="s">
        <v>21</v>
      </c>
      <c r="R27" s="357">
        <v>211</v>
      </c>
      <c r="Y27" s="354" t="s">
        <v>8</v>
      </c>
      <c r="Z27" s="354">
        <v>218</v>
      </c>
      <c r="AA27" s="498"/>
      <c r="AB27" s="498"/>
      <c r="AC27" s="356" t="s">
        <v>308</v>
      </c>
      <c r="AD27" s="354">
        <v>212</v>
      </c>
      <c r="AK27" s="354" t="s">
        <v>8</v>
      </c>
      <c r="AL27" s="354">
        <v>218</v>
      </c>
      <c r="AM27" s="354"/>
      <c r="AN27" s="354"/>
      <c r="AO27" s="356" t="s">
        <v>444</v>
      </c>
      <c r="AP27" s="354">
        <v>211</v>
      </c>
      <c r="AV27" s="354" t="s">
        <v>8</v>
      </c>
      <c r="AW27" s="354">
        <v>218</v>
      </c>
      <c r="AX27" s="498"/>
      <c r="AY27" s="498"/>
      <c r="AZ27" s="354" t="s">
        <v>51</v>
      </c>
      <c r="BA27" s="354">
        <v>211</v>
      </c>
      <c r="BD27" s="611"/>
      <c r="BE27" s="611"/>
      <c r="BF27" s="611"/>
      <c r="BG27" s="354" t="s">
        <v>8</v>
      </c>
      <c r="BH27" s="354">
        <v>218</v>
      </c>
      <c r="BI27" s="498"/>
      <c r="BJ27" s="498"/>
      <c r="BK27" s="354" t="s">
        <v>51</v>
      </c>
      <c r="BL27" s="354">
        <v>211</v>
      </c>
      <c r="BO27" s="611"/>
      <c r="BP27" s="611"/>
      <c r="BQ27" s="611"/>
      <c r="BR27" s="354" t="s">
        <v>8</v>
      </c>
      <c r="BS27" s="354">
        <v>218</v>
      </c>
      <c r="BT27" s="498"/>
      <c r="BU27" s="498"/>
      <c r="BV27" s="354" t="s">
        <v>51</v>
      </c>
      <c r="BW27" s="354">
        <v>211</v>
      </c>
      <c r="CC27" s="354" t="s">
        <v>8</v>
      </c>
      <c r="CD27" s="354">
        <v>218</v>
      </c>
      <c r="CE27" s="498"/>
      <c r="CF27" s="498"/>
      <c r="CG27" s="354" t="s">
        <v>51</v>
      </c>
      <c r="CH27" s="354">
        <v>211</v>
      </c>
    </row>
    <row r="28" spans="1:91" ht="15.75" customHeight="1" x14ac:dyDescent="0.25">
      <c r="A28" s="341">
        <v>217</v>
      </c>
      <c r="B28" s="349">
        <f t="shared" ref="B28:B45" si="114">E28*2080</f>
        <v>94121.047285719993</v>
      </c>
      <c r="C28" s="336">
        <f t="shared" si="109"/>
        <v>122432.80297612</v>
      </c>
      <c r="D28" s="337">
        <f t="shared" si="110"/>
        <v>150744.34131848</v>
      </c>
      <c r="E28" s="360">
        <f t="shared" ref="E28:G28" si="115">E6*1.015</f>
        <v>45.25050350275</v>
      </c>
      <c r="F28" s="332">
        <f t="shared" si="115"/>
        <v>58.861924507750004</v>
      </c>
      <c r="G28" s="333">
        <f t="shared" si="115"/>
        <v>72.473241018500005</v>
      </c>
      <c r="I28" s="389">
        <f t="shared" si="112"/>
        <v>1.4999999999999904E-2</v>
      </c>
      <c r="J28" s="389">
        <f t="shared" ref="J28:J36" si="116">(F28-F6)/F6</f>
        <v>1.4999999999999914E-2</v>
      </c>
      <c r="K28" s="389">
        <f t="shared" ref="K28:K36" si="117">(G28-G6)/G6</f>
        <v>1.499999999999996E-2</v>
      </c>
      <c r="M28" s="354" t="s">
        <v>9</v>
      </c>
      <c r="N28" s="354">
        <v>217</v>
      </c>
      <c r="O28" s="327"/>
      <c r="P28" s="327"/>
      <c r="Q28" s="354" t="s">
        <v>48</v>
      </c>
      <c r="R28" s="354">
        <v>119</v>
      </c>
      <c r="Y28" s="354" t="s">
        <v>9</v>
      </c>
      <c r="Z28" s="354">
        <v>217</v>
      </c>
      <c r="AA28" s="498"/>
      <c r="AB28" s="498"/>
      <c r="AC28" s="354" t="s">
        <v>313</v>
      </c>
      <c r="AD28" s="354">
        <v>211</v>
      </c>
      <c r="AK28" s="354" t="s">
        <v>9</v>
      </c>
      <c r="AL28" s="354">
        <v>217</v>
      </c>
      <c r="AM28" s="354"/>
      <c r="AN28" s="354"/>
      <c r="AO28" s="354" t="s">
        <v>51</v>
      </c>
      <c r="AP28" s="354">
        <v>211</v>
      </c>
      <c r="AV28" s="354" t="s">
        <v>9</v>
      </c>
      <c r="AW28" s="354">
        <v>217</v>
      </c>
      <c r="AX28" s="498"/>
      <c r="AY28" s="498"/>
      <c r="AZ28" s="354" t="s">
        <v>37</v>
      </c>
      <c r="BA28" s="354">
        <v>212</v>
      </c>
      <c r="BD28" s="611"/>
      <c r="BE28" s="611"/>
      <c r="BF28" s="611"/>
      <c r="BG28" s="354" t="s">
        <v>9</v>
      </c>
      <c r="BH28" s="354">
        <v>217</v>
      </c>
      <c r="BI28" s="498"/>
      <c r="BJ28" s="498"/>
      <c r="BK28" s="354" t="s">
        <v>37</v>
      </c>
      <c r="BL28" s="354">
        <v>212</v>
      </c>
      <c r="BO28" s="611"/>
      <c r="BP28" s="611"/>
      <c r="BQ28" s="611"/>
      <c r="BR28" s="354" t="s">
        <v>9</v>
      </c>
      <c r="BS28" s="354">
        <v>217</v>
      </c>
      <c r="BT28" s="498"/>
      <c r="BU28" s="498"/>
      <c r="BV28" s="354" t="s">
        <v>37</v>
      </c>
      <c r="BW28" s="354">
        <v>212</v>
      </c>
      <c r="CC28" s="354" t="s">
        <v>9</v>
      </c>
      <c r="CD28" s="354">
        <v>217</v>
      </c>
      <c r="CE28" s="498"/>
      <c r="CF28" s="498"/>
      <c r="CG28" s="354" t="s">
        <v>37</v>
      </c>
      <c r="CH28" s="354">
        <v>212</v>
      </c>
    </row>
    <row r="29" spans="1:91" ht="15.75" customHeight="1" x14ac:dyDescent="0.25">
      <c r="A29" s="341">
        <v>216</v>
      </c>
      <c r="B29" s="349">
        <f t="shared" si="114"/>
        <v>88063.774758959989</v>
      </c>
      <c r="C29" s="336">
        <f t="shared" si="109"/>
        <v>114553.50183004</v>
      </c>
      <c r="D29" s="337">
        <f t="shared" si="110"/>
        <v>141043.01155308</v>
      </c>
      <c r="E29" s="360">
        <f t="shared" ref="E29:G29" si="118">E7*1.015</f>
        <v>42.338353249499995</v>
      </c>
      <c r="F29" s="332">
        <f t="shared" si="118"/>
        <v>55.073798956749997</v>
      </c>
      <c r="G29" s="333">
        <f t="shared" si="118"/>
        <v>67.809140169749995</v>
      </c>
      <c r="I29" s="389">
        <f t="shared" si="112"/>
        <v>1.4999999999999826E-2</v>
      </c>
      <c r="J29" s="389">
        <f t="shared" si="116"/>
        <v>1.4999999999999871E-2</v>
      </c>
      <c r="K29" s="389">
        <f t="shared" si="117"/>
        <v>1.4999999999999835E-2</v>
      </c>
      <c r="M29" s="354" t="s">
        <v>162</v>
      </c>
      <c r="N29" s="354">
        <v>217</v>
      </c>
      <c r="O29" s="327"/>
      <c r="P29" s="327"/>
      <c r="Q29" s="354" t="s">
        <v>172</v>
      </c>
      <c r="R29" s="357">
        <v>119</v>
      </c>
      <c r="Y29" s="354" t="s">
        <v>162</v>
      </c>
      <c r="Z29" s="354">
        <v>217</v>
      </c>
      <c r="AA29" s="498"/>
      <c r="AB29" s="498"/>
      <c r="AC29" s="354" t="s">
        <v>51</v>
      </c>
      <c r="AD29" s="354">
        <v>211</v>
      </c>
      <c r="AK29" s="354" t="s">
        <v>162</v>
      </c>
      <c r="AL29" s="354">
        <v>217</v>
      </c>
      <c r="AM29" s="354"/>
      <c r="AN29" s="354"/>
      <c r="AO29" s="354"/>
      <c r="AP29" s="354"/>
      <c r="AV29" s="354" t="s">
        <v>162</v>
      </c>
      <c r="AW29" s="354">
        <v>217</v>
      </c>
      <c r="AX29" s="498"/>
      <c r="AY29" s="498"/>
      <c r="AZ29" s="354" t="s">
        <v>48</v>
      </c>
      <c r="BA29" s="354">
        <v>119</v>
      </c>
      <c r="BD29" s="611"/>
      <c r="BE29" s="611"/>
      <c r="BF29" s="611"/>
      <c r="BG29" s="354" t="s">
        <v>162</v>
      </c>
      <c r="BH29" s="354">
        <v>217</v>
      </c>
      <c r="BI29" s="498"/>
      <c r="BJ29" s="498"/>
      <c r="BK29" s="354" t="s">
        <v>48</v>
      </c>
      <c r="BL29" s="354">
        <v>119</v>
      </c>
      <c r="BO29" s="611"/>
      <c r="BP29" s="611"/>
      <c r="BQ29" s="611"/>
      <c r="BR29" s="354" t="s">
        <v>162</v>
      </c>
      <c r="BS29" s="354">
        <v>217</v>
      </c>
      <c r="BT29" s="498"/>
      <c r="BU29" s="498"/>
      <c r="BV29" s="354" t="s">
        <v>48</v>
      </c>
      <c r="BW29" s="354">
        <v>119</v>
      </c>
      <c r="CC29" s="354" t="s">
        <v>162</v>
      </c>
      <c r="CD29" s="354">
        <v>217</v>
      </c>
      <c r="CE29" s="498"/>
      <c r="CF29" s="498"/>
      <c r="CG29" s="354" t="s">
        <v>48</v>
      </c>
      <c r="CH29" s="354">
        <v>119</v>
      </c>
    </row>
    <row r="30" spans="1:91" ht="15.75" customHeight="1" x14ac:dyDescent="0.25">
      <c r="A30" s="341">
        <v>215</v>
      </c>
      <c r="B30" s="349">
        <f t="shared" si="114"/>
        <v>81654.833103479992</v>
      </c>
      <c r="C30" s="336">
        <f t="shared" si="109"/>
        <v>106216.9004078</v>
      </c>
      <c r="D30" s="337">
        <f t="shared" si="110"/>
        <v>130778.75036408001</v>
      </c>
      <c r="E30" s="360">
        <f t="shared" ref="E30:G30" si="119">E8*1.015</f>
        <v>39.257131299749993</v>
      </c>
      <c r="F30" s="332">
        <f t="shared" si="119"/>
        <v>51.065817503749997</v>
      </c>
      <c r="G30" s="333">
        <f t="shared" si="119"/>
        <v>62.874399213500006</v>
      </c>
      <c r="I30" s="389">
        <f t="shared" si="112"/>
        <v>1.4999999999999812E-2</v>
      </c>
      <c r="J30" s="389">
        <f t="shared" si="116"/>
        <v>1.4999999999999859E-2</v>
      </c>
      <c r="K30" s="389">
        <f t="shared" si="117"/>
        <v>1.4999999999999934E-2</v>
      </c>
      <c r="M30" s="354" t="s">
        <v>10</v>
      </c>
      <c r="N30" s="354">
        <v>216</v>
      </c>
      <c r="O30" s="327"/>
      <c r="P30" s="327"/>
      <c r="Q30" s="354" t="s">
        <v>36</v>
      </c>
      <c r="R30" s="354">
        <v>118</v>
      </c>
      <c r="Y30" s="354" t="s">
        <v>10</v>
      </c>
      <c r="Z30" s="354">
        <v>216</v>
      </c>
      <c r="AA30" s="498"/>
      <c r="AB30" s="498"/>
      <c r="AC30" s="354" t="s">
        <v>37</v>
      </c>
      <c r="AD30" s="354">
        <v>211</v>
      </c>
      <c r="AK30" s="354" t="s">
        <v>10</v>
      </c>
      <c r="AL30" s="354">
        <v>216</v>
      </c>
      <c r="AM30" s="354"/>
      <c r="AN30" s="354"/>
      <c r="AO30" s="354"/>
      <c r="AP30" s="354"/>
      <c r="AV30" s="354" t="s">
        <v>10</v>
      </c>
      <c r="AW30" s="354">
        <v>216</v>
      </c>
      <c r="AX30" s="498"/>
      <c r="AY30" s="498"/>
      <c r="AZ30" s="354" t="s">
        <v>172</v>
      </c>
      <c r="BA30" s="357">
        <v>119</v>
      </c>
      <c r="BD30" s="611"/>
      <c r="BE30" s="611"/>
      <c r="BF30" s="611"/>
      <c r="BG30" s="354" t="s">
        <v>10</v>
      </c>
      <c r="BH30" s="354">
        <v>216</v>
      </c>
      <c r="BI30" s="498"/>
      <c r="BJ30" s="498"/>
      <c r="BK30" s="354" t="s">
        <v>172</v>
      </c>
      <c r="BL30" s="357">
        <v>119</v>
      </c>
      <c r="BO30" s="611"/>
      <c r="BP30" s="611"/>
      <c r="BQ30" s="611"/>
      <c r="BR30" s="354" t="s">
        <v>10</v>
      </c>
      <c r="BS30" s="354">
        <v>216</v>
      </c>
      <c r="BT30" s="498"/>
      <c r="BU30" s="498"/>
      <c r="BV30" s="354" t="s">
        <v>172</v>
      </c>
      <c r="BW30" s="357">
        <v>119</v>
      </c>
      <c r="CC30" s="354" t="s">
        <v>10</v>
      </c>
      <c r="CD30" s="354">
        <v>216</v>
      </c>
      <c r="CE30" s="498"/>
      <c r="CF30" s="498"/>
      <c r="CG30" s="354" t="s">
        <v>172</v>
      </c>
      <c r="CH30" s="357">
        <v>119</v>
      </c>
    </row>
    <row r="31" spans="1:91" ht="15.75" customHeight="1" x14ac:dyDescent="0.25">
      <c r="A31" s="342" t="s">
        <v>214</v>
      </c>
      <c r="B31" s="349">
        <f t="shared" si="114"/>
        <v>80846.515742720017</v>
      </c>
      <c r="C31" s="336">
        <f t="shared" si="109"/>
        <v>105165.15324224001</v>
      </c>
      <c r="D31" s="337">
        <f t="shared" si="110"/>
        <v>129483.79074175999</v>
      </c>
      <c r="E31" s="360">
        <f t="shared" ref="E31:G31" si="120">E9*1.015</f>
        <v>38.868517184000005</v>
      </c>
      <c r="F31" s="332">
        <f t="shared" si="120"/>
        <v>50.560169827999999</v>
      </c>
      <c r="G31" s="333">
        <f t="shared" si="120"/>
        <v>62.251822471999994</v>
      </c>
      <c r="I31" s="389">
        <f t="shared" si="112"/>
        <v>1.4999999999999902E-2</v>
      </c>
      <c r="J31" s="389">
        <f t="shared" si="116"/>
        <v>1.4999999999999908E-2</v>
      </c>
      <c r="K31" s="389">
        <f t="shared" si="117"/>
        <v>1.4999999999999913E-2</v>
      </c>
      <c r="M31" s="354" t="s">
        <v>12</v>
      </c>
      <c r="N31" s="354">
        <v>216</v>
      </c>
      <c r="O31" s="327"/>
      <c r="P31" s="327"/>
      <c r="Q31" s="354" t="s">
        <v>25</v>
      </c>
      <c r="R31" s="354">
        <v>117</v>
      </c>
      <c r="Y31" s="354" t="s">
        <v>12</v>
      </c>
      <c r="Z31" s="354">
        <v>216</v>
      </c>
      <c r="AA31" s="498"/>
      <c r="AB31" s="498"/>
      <c r="AC31" s="356" t="s">
        <v>21</v>
      </c>
      <c r="AD31" s="357">
        <v>211</v>
      </c>
      <c r="AK31" s="354" t="s">
        <v>12</v>
      </c>
      <c r="AL31" s="354">
        <v>216</v>
      </c>
      <c r="AM31" s="354"/>
      <c r="AN31" s="354"/>
      <c r="AO31" s="354" t="s">
        <v>48</v>
      </c>
      <c r="AP31" s="354">
        <v>119</v>
      </c>
      <c r="AV31" s="354" t="s">
        <v>12</v>
      </c>
      <c r="AW31" s="354">
        <v>216</v>
      </c>
      <c r="AX31" s="498"/>
      <c r="AY31" s="498"/>
      <c r="AZ31" s="354" t="s">
        <v>445</v>
      </c>
      <c r="BA31" s="357">
        <v>119</v>
      </c>
      <c r="BD31" s="611"/>
      <c r="BE31" s="611"/>
      <c r="BF31" s="611"/>
      <c r="BG31" s="354" t="s">
        <v>12</v>
      </c>
      <c r="BH31" s="354">
        <v>216</v>
      </c>
      <c r="BI31" s="498"/>
      <c r="BJ31" s="498"/>
      <c r="BK31" s="354" t="s">
        <v>445</v>
      </c>
      <c r="BL31" s="357">
        <v>119</v>
      </c>
      <c r="BO31" s="611"/>
      <c r="BP31" s="611"/>
      <c r="BQ31" s="611"/>
      <c r="BR31" s="354" t="s">
        <v>12</v>
      </c>
      <c r="BS31" s="354">
        <v>216</v>
      </c>
      <c r="BT31" s="498"/>
      <c r="BU31" s="498"/>
      <c r="BV31" s="354" t="s">
        <v>445</v>
      </c>
      <c r="BW31" s="357">
        <v>119</v>
      </c>
      <c r="CC31" s="354" t="s">
        <v>12</v>
      </c>
      <c r="CD31" s="354">
        <v>216</v>
      </c>
      <c r="CE31" s="498"/>
      <c r="CF31" s="498"/>
      <c r="CG31" s="354" t="s">
        <v>445</v>
      </c>
      <c r="CH31" s="357">
        <v>119</v>
      </c>
    </row>
    <row r="32" spans="1:91" ht="15.75" customHeight="1" x14ac:dyDescent="0.25">
      <c r="A32" s="341">
        <v>214</v>
      </c>
      <c r="B32" s="349">
        <f t="shared" si="114"/>
        <v>77041.18625839999</v>
      </c>
      <c r="C32" s="336">
        <f t="shared" si="109"/>
        <v>100215.05163124</v>
      </c>
      <c r="D32" s="337">
        <f t="shared" si="110"/>
        <v>123388.91700407999</v>
      </c>
      <c r="E32" s="360">
        <f t="shared" ref="E32:G32" si="121">E10*1.015</f>
        <v>37.039031854999998</v>
      </c>
      <c r="F32" s="332">
        <f t="shared" si="121"/>
        <v>48.180313284249998</v>
      </c>
      <c r="G32" s="333">
        <f t="shared" si="121"/>
        <v>59.321594713499998</v>
      </c>
      <c r="I32" s="389">
        <f t="shared" si="112"/>
        <v>1.4999999999999833E-2</v>
      </c>
      <c r="J32" s="389">
        <f t="shared" si="116"/>
        <v>1.4999999999999918E-2</v>
      </c>
      <c r="K32" s="389">
        <f t="shared" si="117"/>
        <v>1.4999999999999847E-2</v>
      </c>
      <c r="M32" s="354" t="s">
        <v>11</v>
      </c>
      <c r="N32" s="354">
        <v>216</v>
      </c>
      <c r="O32" s="327"/>
      <c r="P32" s="327"/>
      <c r="Q32" s="354" t="s">
        <v>26</v>
      </c>
      <c r="R32" s="354">
        <v>116</v>
      </c>
      <c r="Y32" s="354" t="s">
        <v>11</v>
      </c>
      <c r="Z32" s="354">
        <v>216</v>
      </c>
      <c r="AA32" s="498"/>
      <c r="AB32" s="498"/>
      <c r="AC32" s="354" t="s">
        <v>48</v>
      </c>
      <c r="AD32" s="354">
        <v>119</v>
      </c>
      <c r="AK32" s="354" t="s">
        <v>11</v>
      </c>
      <c r="AL32" s="354">
        <v>216</v>
      </c>
      <c r="AM32" s="354"/>
      <c r="AN32" s="354"/>
      <c r="AO32" s="354" t="s">
        <v>172</v>
      </c>
      <c r="AP32" s="357">
        <v>119</v>
      </c>
      <c r="AV32" s="354" t="s">
        <v>11</v>
      </c>
      <c r="AW32" s="354">
        <v>216</v>
      </c>
      <c r="AX32" s="498"/>
      <c r="AY32" s="498"/>
      <c r="AZ32" s="354" t="s">
        <v>446</v>
      </c>
      <c r="BA32" s="357">
        <v>118</v>
      </c>
      <c r="BD32" s="611"/>
      <c r="BE32" s="611"/>
      <c r="BF32" s="611"/>
      <c r="BG32" s="354" t="s">
        <v>11</v>
      </c>
      <c r="BH32" s="354">
        <v>216</v>
      </c>
      <c r="BI32" s="498"/>
      <c r="BJ32" s="498"/>
      <c r="BK32" s="354" t="s">
        <v>446</v>
      </c>
      <c r="BL32" s="357">
        <v>118</v>
      </c>
      <c r="BO32" s="611"/>
      <c r="BP32" s="611"/>
      <c r="BQ32" s="611"/>
      <c r="BR32" s="354" t="s">
        <v>11</v>
      </c>
      <c r="BS32" s="354">
        <v>216</v>
      </c>
      <c r="BT32" s="498"/>
      <c r="BU32" s="498"/>
      <c r="BV32" s="354" t="s">
        <v>446</v>
      </c>
      <c r="BW32" s="357">
        <v>118</v>
      </c>
      <c r="CC32" s="354" t="s">
        <v>11</v>
      </c>
      <c r="CD32" s="354">
        <v>216</v>
      </c>
      <c r="CE32" s="498"/>
      <c r="CF32" s="498"/>
      <c r="CG32" s="354" t="s">
        <v>446</v>
      </c>
      <c r="CH32" s="357">
        <v>118</v>
      </c>
    </row>
    <row r="33" spans="1:86" ht="15.75" customHeight="1" x14ac:dyDescent="0.25">
      <c r="A33" s="341">
        <v>213</v>
      </c>
      <c r="B33" s="349">
        <f t="shared" si="114"/>
        <v>72238.011922440011</v>
      </c>
      <c r="C33" s="336">
        <f t="shared" si="109"/>
        <v>93967.164873400005</v>
      </c>
      <c r="D33" s="337">
        <f t="shared" si="110"/>
        <v>115696.31782436</v>
      </c>
      <c r="E33" s="360">
        <f t="shared" ref="E33:G33" si="122">E11*1.015</f>
        <v>34.729813424250004</v>
      </c>
      <c r="F33" s="332">
        <f t="shared" si="122"/>
        <v>45.176521573750001</v>
      </c>
      <c r="G33" s="333">
        <f t="shared" si="122"/>
        <v>55.623229723249999</v>
      </c>
      <c r="I33" s="389">
        <f t="shared" si="112"/>
        <v>1.4999999999999947E-2</v>
      </c>
      <c r="J33" s="389">
        <f t="shared" si="116"/>
        <v>1.4999999999999909E-2</v>
      </c>
      <c r="K33" s="389">
        <f t="shared" si="117"/>
        <v>1.4999999999999887E-2</v>
      </c>
      <c r="M33" s="354" t="s">
        <v>154</v>
      </c>
      <c r="N33" s="354">
        <v>216</v>
      </c>
      <c r="O33" s="327"/>
      <c r="P33" s="327"/>
      <c r="Q33" s="356" t="s">
        <v>232</v>
      </c>
      <c r="R33" s="354">
        <v>116</v>
      </c>
      <c r="Y33" s="354" t="s">
        <v>154</v>
      </c>
      <c r="Z33" s="354">
        <v>216</v>
      </c>
      <c r="AA33" s="498"/>
      <c r="AB33" s="498"/>
      <c r="AC33" s="354" t="s">
        <v>172</v>
      </c>
      <c r="AD33" s="357">
        <v>119</v>
      </c>
      <c r="AK33" s="354" t="s">
        <v>154</v>
      </c>
      <c r="AL33" s="354">
        <v>216</v>
      </c>
      <c r="AM33" s="354"/>
      <c r="AN33" s="354"/>
      <c r="AO33" s="354" t="s">
        <v>445</v>
      </c>
      <c r="AP33" s="357">
        <v>119</v>
      </c>
      <c r="AV33" s="354" t="s">
        <v>154</v>
      </c>
      <c r="AW33" s="354">
        <v>216</v>
      </c>
      <c r="AX33" s="498"/>
      <c r="AY33" s="498"/>
      <c r="AZ33" s="354" t="s">
        <v>447</v>
      </c>
      <c r="BA33" s="354">
        <v>118</v>
      </c>
      <c r="BD33" s="611"/>
      <c r="BE33" s="611"/>
      <c r="BF33" s="611"/>
      <c r="BG33" s="354" t="s">
        <v>154</v>
      </c>
      <c r="BH33" s="354">
        <v>216</v>
      </c>
      <c r="BI33" s="498"/>
      <c r="BJ33" s="498"/>
      <c r="BK33" s="354" t="s">
        <v>447</v>
      </c>
      <c r="BL33" s="354">
        <v>118</v>
      </c>
      <c r="BO33" s="611"/>
      <c r="BP33" s="611"/>
      <c r="BQ33" s="611"/>
      <c r="BR33" s="354" t="s">
        <v>154</v>
      </c>
      <c r="BS33" s="354">
        <v>216</v>
      </c>
      <c r="BT33" s="498"/>
      <c r="BU33" s="498"/>
      <c r="BV33" s="354" t="s">
        <v>447</v>
      </c>
      <c r="BW33" s="354">
        <v>118</v>
      </c>
      <c r="CC33" s="354" t="s">
        <v>154</v>
      </c>
      <c r="CD33" s="354">
        <v>216</v>
      </c>
      <c r="CE33" s="498"/>
      <c r="CF33" s="498"/>
      <c r="CG33" s="354" t="s">
        <v>447</v>
      </c>
      <c r="CH33" s="354">
        <v>118</v>
      </c>
    </row>
    <row r="34" spans="1:86" ht="15.75" customHeight="1" x14ac:dyDescent="0.25">
      <c r="A34" s="341">
        <v>212</v>
      </c>
      <c r="B34" s="349">
        <f t="shared" si="114"/>
        <v>65857.760208239997</v>
      </c>
      <c r="C34" s="336">
        <f t="shared" si="109"/>
        <v>85667.621291979987</v>
      </c>
      <c r="D34" s="337">
        <f t="shared" si="110"/>
        <v>105477.48237571999</v>
      </c>
      <c r="E34" s="360">
        <f t="shared" ref="E34:G34" si="123">E12*1.015</f>
        <v>31.662384715499996</v>
      </c>
      <c r="F34" s="332">
        <f t="shared" si="123"/>
        <v>41.186356390374996</v>
      </c>
      <c r="G34" s="333">
        <f t="shared" si="123"/>
        <v>50.710328065249996</v>
      </c>
      <c r="I34" s="389">
        <f t="shared" si="112"/>
        <v>1.4999999999999868E-2</v>
      </c>
      <c r="J34" s="389">
        <f t="shared" si="116"/>
        <v>1.4999999999999908E-2</v>
      </c>
      <c r="K34" s="389">
        <f t="shared" si="117"/>
        <v>1.4999999999999861E-2</v>
      </c>
      <c r="M34" s="354" t="s">
        <v>13</v>
      </c>
      <c r="N34" s="354">
        <v>215</v>
      </c>
      <c r="O34" s="327"/>
      <c r="P34" s="327"/>
      <c r="Q34" s="354" t="s">
        <v>27</v>
      </c>
      <c r="R34" s="354">
        <v>115</v>
      </c>
      <c r="Y34" s="354" t="s">
        <v>13</v>
      </c>
      <c r="Z34" s="354">
        <v>216</v>
      </c>
      <c r="AA34" s="498"/>
      <c r="AB34" s="498"/>
      <c r="AC34" s="354" t="s">
        <v>36</v>
      </c>
      <c r="AD34" s="354">
        <v>118</v>
      </c>
      <c r="AK34" s="354" t="s">
        <v>13</v>
      </c>
      <c r="AL34" s="354">
        <v>216</v>
      </c>
      <c r="AM34" s="354"/>
      <c r="AN34" s="354"/>
      <c r="AO34" s="354" t="s">
        <v>446</v>
      </c>
      <c r="AP34" s="357">
        <v>118</v>
      </c>
      <c r="AV34" s="354" t="s">
        <v>13</v>
      </c>
      <c r="AW34" s="354">
        <v>216</v>
      </c>
      <c r="AX34" s="498"/>
      <c r="AY34" s="498"/>
      <c r="AZ34" s="354" t="s">
        <v>319</v>
      </c>
      <c r="BA34" s="354">
        <v>118</v>
      </c>
      <c r="BD34" s="611"/>
      <c r="BE34" s="611"/>
      <c r="BF34" s="611"/>
      <c r="BG34" s="354" t="s">
        <v>13</v>
      </c>
      <c r="BH34" s="354">
        <v>216</v>
      </c>
      <c r="BI34" s="498"/>
      <c r="BJ34" s="498"/>
      <c r="BK34" s="354" t="s">
        <v>319</v>
      </c>
      <c r="BL34" s="354">
        <v>118</v>
      </c>
      <c r="BO34" s="611"/>
      <c r="BP34" s="611"/>
      <c r="BQ34" s="611"/>
      <c r="BR34" s="354" t="s">
        <v>13</v>
      </c>
      <c r="BS34" s="354">
        <v>216</v>
      </c>
      <c r="BT34" s="498"/>
      <c r="BU34" s="498"/>
      <c r="BV34" s="354" t="s">
        <v>319</v>
      </c>
      <c r="BW34" s="354">
        <v>118</v>
      </c>
      <c r="CC34" s="354" t="s">
        <v>13</v>
      </c>
      <c r="CD34" s="354">
        <v>216</v>
      </c>
      <c r="CE34" s="498"/>
      <c r="CF34" s="498"/>
      <c r="CG34" s="354" t="s">
        <v>319</v>
      </c>
      <c r="CH34" s="354">
        <v>118</v>
      </c>
    </row>
    <row r="35" spans="1:86" ht="15.75" customHeight="1" x14ac:dyDescent="0.25">
      <c r="A35" s="343">
        <v>211</v>
      </c>
      <c r="B35" s="350">
        <f t="shared" si="114"/>
        <v>60531.863836079996</v>
      </c>
      <c r="C35" s="338">
        <f t="shared" si="109"/>
        <v>78739.869865020009</v>
      </c>
      <c r="D35" s="339">
        <f t="shared" si="110"/>
        <v>96947.875893959994</v>
      </c>
      <c r="E35" s="361">
        <f t="shared" ref="E35:G35" si="124">E13*1.015</f>
        <v>29.101857613499998</v>
      </c>
      <c r="F35" s="334">
        <f t="shared" si="124"/>
        <v>37.855706665875005</v>
      </c>
      <c r="G35" s="335">
        <f t="shared" si="124"/>
        <v>46.60955571825</v>
      </c>
      <c r="I35" s="389">
        <f t="shared" si="112"/>
        <v>1.4999999999999878E-2</v>
      </c>
      <c r="J35" s="389">
        <f t="shared" si="116"/>
        <v>1.4999999999999975E-2</v>
      </c>
      <c r="K35" s="389">
        <f t="shared" si="117"/>
        <v>1.4999999999999961E-2</v>
      </c>
      <c r="M35" s="354" t="s">
        <v>38</v>
      </c>
      <c r="N35" s="355" t="s">
        <v>214</v>
      </c>
      <c r="O35" s="327"/>
      <c r="P35" s="327"/>
      <c r="Q35" s="354" t="s">
        <v>42</v>
      </c>
      <c r="R35" s="354">
        <v>114</v>
      </c>
      <c r="Y35" s="354" t="s">
        <v>315</v>
      </c>
      <c r="Z35" s="354">
        <v>216</v>
      </c>
      <c r="AA35" s="498"/>
      <c r="AB35" s="498"/>
      <c r="AC35" s="354" t="s">
        <v>319</v>
      </c>
      <c r="AD35" s="354">
        <v>118</v>
      </c>
      <c r="AK35" s="354" t="s">
        <v>315</v>
      </c>
      <c r="AL35" s="354">
        <v>216</v>
      </c>
      <c r="AM35" s="354"/>
      <c r="AN35" s="354"/>
      <c r="AO35" s="354" t="s">
        <v>447</v>
      </c>
      <c r="AP35" s="354">
        <v>118</v>
      </c>
      <c r="AV35" s="354" t="s">
        <v>315</v>
      </c>
      <c r="AW35" s="354">
        <v>216</v>
      </c>
      <c r="AX35" s="498"/>
      <c r="AY35" s="498"/>
      <c r="AZ35" s="354" t="s">
        <v>309</v>
      </c>
      <c r="BA35" s="354">
        <v>118</v>
      </c>
      <c r="BD35" s="611"/>
      <c r="BE35" s="611"/>
      <c r="BF35" s="611"/>
      <c r="BG35" s="354" t="s">
        <v>315</v>
      </c>
      <c r="BH35" s="354">
        <v>216</v>
      </c>
      <c r="BI35" s="498"/>
      <c r="BJ35" s="498"/>
      <c r="BK35" s="354" t="s">
        <v>309</v>
      </c>
      <c r="BL35" s="354">
        <v>118</v>
      </c>
      <c r="BO35" s="611"/>
      <c r="BP35" s="611"/>
      <c r="BQ35" s="611"/>
      <c r="BR35" s="354" t="s">
        <v>315</v>
      </c>
      <c r="BS35" s="354">
        <v>216</v>
      </c>
      <c r="BT35" s="498"/>
      <c r="BU35" s="498"/>
      <c r="BV35" s="354" t="s">
        <v>309</v>
      </c>
      <c r="BW35" s="354">
        <v>118</v>
      </c>
      <c r="CC35" s="354" t="s">
        <v>315</v>
      </c>
      <c r="CD35" s="354">
        <v>216</v>
      </c>
      <c r="CE35" s="498"/>
      <c r="CF35" s="498"/>
      <c r="CG35" s="354" t="s">
        <v>309</v>
      </c>
      <c r="CH35" s="354">
        <v>118</v>
      </c>
    </row>
    <row r="36" spans="1:86" ht="15.75" customHeight="1" x14ac:dyDescent="0.25">
      <c r="A36" s="341">
        <v>119</v>
      </c>
      <c r="B36" s="349">
        <f t="shared" si="114"/>
        <v>69519.422638119999</v>
      </c>
      <c r="C36" s="336">
        <f t="shared" si="109"/>
        <v>85370.071825220002</v>
      </c>
      <c r="D36" s="337">
        <f t="shared" si="110"/>
        <v>101220.72101232001</v>
      </c>
      <c r="E36" s="360">
        <f t="shared" ref="E36:G36" si="125">E14*1.015</f>
        <v>33.422799345249999</v>
      </c>
      <c r="F36" s="332">
        <f t="shared" si="125"/>
        <v>41.043303762124999</v>
      </c>
      <c r="G36" s="333">
        <f t="shared" si="125"/>
        <v>48.663808179</v>
      </c>
      <c r="I36" s="389">
        <f t="shared" si="112"/>
        <v>1.4999999999999966E-2</v>
      </c>
      <c r="J36" s="389">
        <f t="shared" si="116"/>
        <v>1.499999999999984E-2</v>
      </c>
      <c r="K36" s="389">
        <f t="shared" si="117"/>
        <v>1.4999999999999904E-2</v>
      </c>
      <c r="M36" s="356" t="s">
        <v>229</v>
      </c>
      <c r="N36" s="357">
        <v>214</v>
      </c>
      <c r="O36" s="327"/>
      <c r="P36" s="327"/>
      <c r="Q36" s="356" t="s">
        <v>239</v>
      </c>
      <c r="R36" s="358">
        <v>114</v>
      </c>
      <c r="Y36" s="354" t="s">
        <v>38</v>
      </c>
      <c r="Z36" s="355" t="s">
        <v>214</v>
      </c>
      <c r="AA36" s="498"/>
      <c r="AB36" s="498"/>
      <c r="AC36" s="354" t="s">
        <v>309</v>
      </c>
      <c r="AD36" s="354">
        <v>118</v>
      </c>
      <c r="AK36" s="354" t="s">
        <v>38</v>
      </c>
      <c r="AL36" s="355">
        <v>215</v>
      </c>
      <c r="AM36" s="354"/>
      <c r="AN36" s="354"/>
      <c r="AO36" s="354" t="s">
        <v>319</v>
      </c>
      <c r="AP36" s="354">
        <v>118</v>
      </c>
      <c r="AV36" s="354" t="s">
        <v>38</v>
      </c>
      <c r="AW36" s="355">
        <v>216</v>
      </c>
      <c r="AX36" s="498"/>
      <c r="AY36" s="498"/>
      <c r="AZ36" s="354" t="s">
        <v>25</v>
      </c>
      <c r="BA36" s="354">
        <v>117</v>
      </c>
      <c r="BD36" s="611"/>
      <c r="BE36" s="611"/>
      <c r="BF36" s="611"/>
      <c r="BG36" s="354" t="s">
        <v>38</v>
      </c>
      <c r="BH36" s="355">
        <v>216</v>
      </c>
      <c r="BI36" s="498"/>
      <c r="BJ36" s="498"/>
      <c r="BK36" s="354" t="s">
        <v>25</v>
      </c>
      <c r="BL36" s="354">
        <v>117</v>
      </c>
      <c r="BO36" s="611"/>
      <c r="BP36" s="611"/>
      <c r="BQ36" s="611"/>
      <c r="BR36" s="354" t="s">
        <v>38</v>
      </c>
      <c r="BS36" s="355">
        <v>216</v>
      </c>
      <c r="BT36" s="498"/>
      <c r="BU36" s="498"/>
      <c r="BV36" s="354" t="s">
        <v>25</v>
      </c>
      <c r="BW36" s="354">
        <v>117</v>
      </c>
      <c r="CC36" s="354" t="s">
        <v>38</v>
      </c>
      <c r="CD36" s="355">
        <v>216</v>
      </c>
      <c r="CE36" s="498"/>
      <c r="CF36" s="498"/>
      <c r="CG36" s="354" t="s">
        <v>25</v>
      </c>
      <c r="CH36" s="354">
        <v>117</v>
      </c>
    </row>
    <row r="37" spans="1:86" ht="15.75" customHeight="1" x14ac:dyDescent="0.25">
      <c r="A37" s="341"/>
      <c r="B37" s="349"/>
      <c r="C37" s="336"/>
      <c r="D37" s="337"/>
      <c r="E37" s="360"/>
      <c r="F37" s="332"/>
      <c r="G37" s="333"/>
      <c r="I37" s="389"/>
      <c r="J37" s="389"/>
      <c r="K37" s="389"/>
      <c r="M37" s="356"/>
      <c r="N37" s="357"/>
      <c r="O37" s="327"/>
      <c r="P37" s="327"/>
      <c r="Q37" s="356"/>
      <c r="R37" s="358"/>
      <c r="Y37" s="354"/>
      <c r="Z37" s="355"/>
      <c r="AA37" s="498"/>
      <c r="AB37" s="498"/>
      <c r="AC37" s="354"/>
      <c r="AD37" s="354"/>
      <c r="AK37" s="354"/>
      <c r="AL37" s="355"/>
      <c r="AM37" s="354"/>
      <c r="AN37" s="354"/>
      <c r="AO37" s="354"/>
      <c r="AP37" s="354"/>
      <c r="AV37" s="354" t="s">
        <v>14</v>
      </c>
      <c r="AW37" s="354">
        <v>215</v>
      </c>
      <c r="AX37" s="498"/>
      <c r="AY37" s="498"/>
      <c r="AZ37" s="356" t="s">
        <v>232</v>
      </c>
      <c r="BA37" s="354">
        <v>116</v>
      </c>
      <c r="BD37" s="611"/>
      <c r="BE37" s="611"/>
      <c r="BF37" s="611"/>
      <c r="BG37" s="354"/>
      <c r="BH37" s="355"/>
      <c r="BI37" s="498"/>
      <c r="BJ37" s="498"/>
      <c r="BK37" s="354"/>
      <c r="BL37" s="354"/>
      <c r="BO37" s="611"/>
      <c r="BP37" s="611"/>
      <c r="BQ37" s="611"/>
      <c r="BR37" s="354"/>
      <c r="BS37" s="355"/>
      <c r="BT37" s="498"/>
      <c r="BU37" s="498"/>
      <c r="BV37" s="354"/>
      <c r="BW37" s="354"/>
      <c r="CC37" s="354"/>
      <c r="CD37" s="355"/>
      <c r="CE37" s="498"/>
      <c r="CF37" s="498"/>
      <c r="CG37" s="354"/>
      <c r="CH37" s="354"/>
    </row>
    <row r="38" spans="1:86" ht="15.75" customHeight="1" x14ac:dyDescent="0.25">
      <c r="A38" s="341">
        <v>118</v>
      </c>
      <c r="B38" s="349">
        <f t="shared" si="114"/>
        <v>67064.476526319995</v>
      </c>
      <c r="C38" s="336">
        <f t="shared" si="109"/>
        <v>82355.345836399996</v>
      </c>
      <c r="D38" s="337">
        <f t="shared" si="110"/>
        <v>97646.215146479997</v>
      </c>
      <c r="E38" s="360">
        <f t="shared" ref="E38:G38" si="126">E15*1.015</f>
        <v>32.242536791500001</v>
      </c>
      <c r="F38" s="332">
        <f t="shared" si="126"/>
        <v>39.593916267499999</v>
      </c>
      <c r="G38" s="333">
        <f t="shared" si="126"/>
        <v>46.945295743499997</v>
      </c>
      <c r="I38" s="389">
        <f t="shared" ref="I38:K45" si="127">(E38-E15)/E15</f>
        <v>1.5000000000000013E-2</v>
      </c>
      <c r="J38" s="389">
        <f t="shared" si="127"/>
        <v>1.4999999999999864E-2</v>
      </c>
      <c r="K38" s="389">
        <f t="shared" si="127"/>
        <v>1.4999999999999838E-2</v>
      </c>
      <c r="M38" s="354" t="s">
        <v>14</v>
      </c>
      <c r="N38" s="354">
        <v>214</v>
      </c>
      <c r="O38" s="327"/>
      <c r="P38" s="327"/>
      <c r="Q38" s="354" t="s">
        <v>28</v>
      </c>
      <c r="R38" s="354">
        <v>114</v>
      </c>
      <c r="Y38" s="356" t="s">
        <v>229</v>
      </c>
      <c r="Z38" s="357">
        <v>214</v>
      </c>
      <c r="AA38" s="498"/>
      <c r="AB38" s="498"/>
      <c r="AC38" s="354" t="s">
        <v>25</v>
      </c>
      <c r="AD38" s="354">
        <v>117</v>
      </c>
      <c r="AK38" s="356" t="s">
        <v>14</v>
      </c>
      <c r="AL38" s="357">
        <v>215</v>
      </c>
      <c r="AM38" s="354"/>
      <c r="AN38" s="354"/>
      <c r="AO38" s="354" t="s">
        <v>309</v>
      </c>
      <c r="AP38" s="354">
        <v>118</v>
      </c>
      <c r="AV38" s="356" t="s">
        <v>229</v>
      </c>
      <c r="AW38" s="357">
        <v>214</v>
      </c>
      <c r="AX38" s="498"/>
      <c r="AY38" s="498"/>
      <c r="AZ38" s="356" t="s">
        <v>321</v>
      </c>
      <c r="BA38" s="354">
        <v>116</v>
      </c>
      <c r="BD38" s="611"/>
      <c r="BE38" s="611"/>
      <c r="BF38" s="611"/>
      <c r="BG38" s="356" t="s">
        <v>229</v>
      </c>
      <c r="BH38" s="357">
        <v>214</v>
      </c>
      <c r="BI38" s="498"/>
      <c r="BJ38" s="498"/>
      <c r="BK38" s="354"/>
      <c r="BL38" s="354"/>
      <c r="BO38" s="611"/>
      <c r="BP38" s="611"/>
      <c r="BQ38" s="611"/>
      <c r="BR38" s="356" t="s">
        <v>229</v>
      </c>
      <c r="BS38" s="357">
        <v>214</v>
      </c>
      <c r="BT38" s="498"/>
      <c r="BU38" s="498"/>
      <c r="BV38" s="354"/>
      <c r="BW38" s="354"/>
      <c r="CC38" s="356" t="s">
        <v>229</v>
      </c>
      <c r="CD38" s="357">
        <v>214</v>
      </c>
      <c r="CE38" s="498"/>
      <c r="CF38" s="498"/>
      <c r="CG38" s="354"/>
      <c r="CH38" s="354"/>
    </row>
    <row r="39" spans="1:86" ht="15.75" customHeight="1" x14ac:dyDescent="0.25">
      <c r="A39" s="341">
        <v>117</v>
      </c>
      <c r="B39" s="349">
        <f t="shared" si="114"/>
        <v>61537.750565199996</v>
      </c>
      <c r="C39" s="336">
        <f t="shared" si="109"/>
        <v>75568.327265339991</v>
      </c>
      <c r="D39" s="337">
        <f t="shared" si="110"/>
        <v>89598.90396548</v>
      </c>
      <c r="E39" s="360">
        <f t="shared" ref="E39:G39" si="128">E16*1.015</f>
        <v>29.585457002499997</v>
      </c>
      <c r="F39" s="332">
        <f t="shared" si="128"/>
        <v>36.330926569874997</v>
      </c>
      <c r="G39" s="333">
        <f t="shared" si="128"/>
        <v>43.076396137250001</v>
      </c>
      <c r="I39" s="389">
        <f t="shared" si="127"/>
        <v>1.4999999999999885E-2</v>
      </c>
      <c r="J39" s="389">
        <f t="shared" si="127"/>
        <v>1.4999999999999876E-2</v>
      </c>
      <c r="K39" s="389">
        <f t="shared" si="127"/>
        <v>1.4999999999999871E-2</v>
      </c>
      <c r="M39" s="354" t="s">
        <v>15</v>
      </c>
      <c r="N39" s="354">
        <v>214</v>
      </c>
      <c r="O39" s="327"/>
      <c r="P39" s="327"/>
      <c r="Q39" s="354" t="s">
        <v>29</v>
      </c>
      <c r="R39" s="354">
        <v>114</v>
      </c>
      <c r="Y39" s="354" t="s">
        <v>14</v>
      </c>
      <c r="Z39" s="354">
        <v>214</v>
      </c>
      <c r="AA39" s="498"/>
      <c r="AB39" s="498"/>
      <c r="AC39" s="354" t="s">
        <v>26</v>
      </c>
      <c r="AD39" s="354">
        <v>116</v>
      </c>
      <c r="AK39" s="354" t="s">
        <v>229</v>
      </c>
      <c r="AL39" s="354">
        <v>214</v>
      </c>
      <c r="AM39" s="354"/>
      <c r="AN39" s="354"/>
      <c r="AO39" s="354" t="s">
        <v>25</v>
      </c>
      <c r="AP39" s="354">
        <v>117</v>
      </c>
      <c r="AV39" s="354" t="s">
        <v>15</v>
      </c>
      <c r="AW39" s="354">
        <v>214</v>
      </c>
      <c r="AX39" s="498"/>
      <c r="AY39" s="498"/>
      <c r="AZ39" s="356" t="s">
        <v>448</v>
      </c>
      <c r="BA39" s="354">
        <v>116</v>
      </c>
      <c r="BD39" s="611"/>
      <c r="BE39" s="611"/>
      <c r="BF39" s="611"/>
      <c r="BG39" s="354" t="s">
        <v>14</v>
      </c>
      <c r="BH39" s="354">
        <v>214</v>
      </c>
      <c r="BI39" s="498"/>
      <c r="BJ39" s="498"/>
      <c r="BK39" s="356" t="s">
        <v>232</v>
      </c>
      <c r="BL39" s="354">
        <v>116</v>
      </c>
      <c r="BO39" s="611"/>
      <c r="BP39" s="611"/>
      <c r="BQ39" s="611"/>
      <c r="BR39" s="354" t="s">
        <v>14</v>
      </c>
      <c r="BS39" s="354">
        <v>214</v>
      </c>
      <c r="BT39" s="498"/>
      <c r="BU39" s="498"/>
      <c r="BV39" s="356" t="s">
        <v>232</v>
      </c>
      <c r="BW39" s="354">
        <v>116</v>
      </c>
      <c r="CC39" s="354" t="s">
        <v>14</v>
      </c>
      <c r="CD39" s="354">
        <v>214</v>
      </c>
      <c r="CE39" s="498"/>
      <c r="CF39" s="498"/>
      <c r="CG39" s="356" t="s">
        <v>232</v>
      </c>
      <c r="CH39" s="354">
        <v>116</v>
      </c>
    </row>
    <row r="40" spans="1:86" ht="15.75" customHeight="1" x14ac:dyDescent="0.25">
      <c r="A40" s="341">
        <v>116</v>
      </c>
      <c r="B40" s="349">
        <f t="shared" si="114"/>
        <v>56009.28581976</v>
      </c>
      <c r="C40" s="336">
        <f t="shared" si="109"/>
        <v>68779.352561920023</v>
      </c>
      <c r="D40" s="337">
        <f t="shared" si="110"/>
        <v>81549.419304080002</v>
      </c>
      <c r="E40" s="360">
        <f t="shared" ref="E40:G40" si="129">E17*1.015</f>
        <v>26.9275412595</v>
      </c>
      <c r="F40" s="332">
        <f t="shared" si="129"/>
        <v>33.06699642400001</v>
      </c>
      <c r="G40" s="333">
        <f t="shared" si="129"/>
        <v>39.206451588500002</v>
      </c>
      <c r="I40" s="389">
        <f t="shared" si="127"/>
        <v>1.4999999999999901E-2</v>
      </c>
      <c r="J40" s="389">
        <f t="shared" si="127"/>
        <v>1.5000000000000005E-2</v>
      </c>
      <c r="K40" s="389">
        <f t="shared" si="127"/>
        <v>1.4999999999999895E-2</v>
      </c>
      <c r="M40" s="356" t="s">
        <v>171</v>
      </c>
      <c r="N40" s="357">
        <v>214</v>
      </c>
      <c r="O40" s="327"/>
      <c r="P40" s="327"/>
      <c r="Q40" s="356" t="s">
        <v>195</v>
      </c>
      <c r="R40" s="357">
        <v>114</v>
      </c>
      <c r="Y40" s="354" t="s">
        <v>15</v>
      </c>
      <c r="Z40" s="354">
        <v>214</v>
      </c>
      <c r="AA40" s="498"/>
      <c r="AB40" s="498"/>
      <c r="AC40" s="356" t="s">
        <v>232</v>
      </c>
      <c r="AD40" s="354">
        <v>116</v>
      </c>
      <c r="AK40" s="354" t="s">
        <v>15</v>
      </c>
      <c r="AL40" s="354">
        <v>214</v>
      </c>
      <c r="AM40" s="354"/>
      <c r="AN40" s="354"/>
      <c r="AO40" s="356" t="s">
        <v>232</v>
      </c>
      <c r="AP40" s="354">
        <v>116</v>
      </c>
      <c r="AV40" s="356" t="s">
        <v>171</v>
      </c>
      <c r="AW40" s="357">
        <v>214</v>
      </c>
      <c r="AX40" s="498"/>
      <c r="AY40" s="498"/>
      <c r="AZ40" s="354" t="s">
        <v>27</v>
      </c>
      <c r="BA40" s="354">
        <v>115</v>
      </c>
      <c r="BD40" s="611"/>
      <c r="BE40" s="611"/>
      <c r="BF40" s="611"/>
      <c r="BG40" s="354" t="s">
        <v>15</v>
      </c>
      <c r="BH40" s="354">
        <v>214</v>
      </c>
      <c r="BI40" s="498"/>
      <c r="BJ40" s="498"/>
      <c r="BK40" s="356" t="s">
        <v>321</v>
      </c>
      <c r="BL40" s="354">
        <v>116</v>
      </c>
      <c r="BO40" s="611"/>
      <c r="BP40" s="611"/>
      <c r="BQ40" s="611"/>
      <c r="BR40" s="354" t="s">
        <v>15</v>
      </c>
      <c r="BS40" s="354">
        <v>214</v>
      </c>
      <c r="BT40" s="498"/>
      <c r="BU40" s="498"/>
      <c r="BV40" s="356" t="s">
        <v>321</v>
      </c>
      <c r="BW40" s="354">
        <v>116</v>
      </c>
      <c r="CC40" s="354" t="s">
        <v>15</v>
      </c>
      <c r="CD40" s="354">
        <v>214</v>
      </c>
      <c r="CE40" s="498"/>
      <c r="CF40" s="498"/>
      <c r="CG40" s="356" t="s">
        <v>321</v>
      </c>
      <c r="CH40" s="354">
        <v>116</v>
      </c>
    </row>
    <row r="41" spans="1:86" ht="15.75" customHeight="1" x14ac:dyDescent="0.25">
      <c r="A41" s="341">
        <v>115</v>
      </c>
      <c r="B41" s="349">
        <f t="shared" si="114"/>
        <v>54063.151469599994</v>
      </c>
      <c r="C41" s="336">
        <f t="shared" si="109"/>
        <v>66389.393514079988</v>
      </c>
      <c r="D41" s="337">
        <f t="shared" si="110"/>
        <v>78715.635558559996</v>
      </c>
      <c r="E41" s="360">
        <f t="shared" ref="E41:G41" si="130">E18*1.015</f>
        <v>25.991899744999998</v>
      </c>
      <c r="F41" s="332">
        <f t="shared" si="130"/>
        <v>31.917977650999998</v>
      </c>
      <c r="G41" s="333">
        <f t="shared" si="130"/>
        <v>37.844055556999997</v>
      </c>
      <c r="I41" s="389">
        <f t="shared" si="127"/>
        <v>1.4999999999999862E-2</v>
      </c>
      <c r="J41" s="389">
        <f t="shared" si="127"/>
        <v>1.4999999999999849E-2</v>
      </c>
      <c r="K41" s="389">
        <f t="shared" si="127"/>
        <v>1.4999999999999937E-2</v>
      </c>
      <c r="M41" s="356" t="s">
        <v>164</v>
      </c>
      <c r="N41" s="354">
        <v>214</v>
      </c>
      <c r="O41" s="327"/>
      <c r="P41" s="327"/>
      <c r="Q41" s="354" t="s">
        <v>35</v>
      </c>
      <c r="R41" s="354">
        <v>114</v>
      </c>
      <c r="Y41" s="356" t="s">
        <v>171</v>
      </c>
      <c r="Z41" s="357">
        <v>214</v>
      </c>
      <c r="AA41" s="498"/>
      <c r="AB41" s="498"/>
      <c r="AC41" s="354" t="s">
        <v>27</v>
      </c>
      <c r="AD41" s="354">
        <v>115</v>
      </c>
      <c r="AK41" s="356" t="s">
        <v>171</v>
      </c>
      <c r="AL41" s="357">
        <v>214</v>
      </c>
      <c r="AM41" s="354"/>
      <c r="AN41" s="354"/>
      <c r="AO41" s="356" t="s">
        <v>321</v>
      </c>
      <c r="AP41" s="354">
        <v>116</v>
      </c>
      <c r="AV41" s="356" t="s">
        <v>164</v>
      </c>
      <c r="AW41" s="354">
        <v>214</v>
      </c>
      <c r="AX41" s="498"/>
      <c r="AY41" s="498"/>
      <c r="AZ41" s="354" t="s">
        <v>318</v>
      </c>
      <c r="BA41" s="354">
        <v>115</v>
      </c>
      <c r="BD41" s="611"/>
      <c r="BE41" s="611"/>
      <c r="BF41" s="611"/>
      <c r="BG41" s="356" t="s">
        <v>171</v>
      </c>
      <c r="BH41" s="357">
        <v>214</v>
      </c>
      <c r="BI41" s="498"/>
      <c r="BJ41" s="498"/>
      <c r="BK41" s="356" t="s">
        <v>448</v>
      </c>
      <c r="BL41" s="354">
        <v>116</v>
      </c>
      <c r="BO41" s="611"/>
      <c r="BP41" s="611"/>
      <c r="BQ41" s="611"/>
      <c r="BR41" s="356" t="s">
        <v>171</v>
      </c>
      <c r="BS41" s="357">
        <v>214</v>
      </c>
      <c r="BT41" s="498"/>
      <c r="BU41" s="498"/>
      <c r="BV41" s="356" t="s">
        <v>448</v>
      </c>
      <c r="BW41" s="354">
        <v>116</v>
      </c>
      <c r="CC41" s="356" t="s">
        <v>171</v>
      </c>
      <c r="CD41" s="357">
        <v>214</v>
      </c>
      <c r="CE41" s="498"/>
      <c r="CF41" s="498"/>
      <c r="CG41" s="356" t="s">
        <v>448</v>
      </c>
      <c r="CH41" s="354">
        <v>116</v>
      </c>
    </row>
    <row r="42" spans="1:86" ht="15.75" customHeight="1" x14ac:dyDescent="0.25">
      <c r="A42" s="341">
        <v>114</v>
      </c>
      <c r="B42" s="349">
        <f t="shared" si="114"/>
        <v>52116.58242336</v>
      </c>
      <c r="C42" s="336">
        <f t="shared" si="109"/>
        <v>63999.108444180005</v>
      </c>
      <c r="D42" s="337">
        <f t="shared" si="110"/>
        <v>75881.634464999996</v>
      </c>
      <c r="E42" s="360">
        <f t="shared" ref="E42:G42" si="131">E19*1.015</f>
        <v>25.056049242</v>
      </c>
      <c r="F42" s="332">
        <f t="shared" si="131"/>
        <v>30.768802136625002</v>
      </c>
      <c r="G42" s="333">
        <f t="shared" si="131"/>
        <v>36.481555031249997</v>
      </c>
      <c r="I42" s="389">
        <f t="shared" si="127"/>
        <v>1.4999999999999901E-2</v>
      </c>
      <c r="J42" s="389">
        <f t="shared" si="127"/>
        <v>1.4999999999999934E-2</v>
      </c>
      <c r="K42" s="389">
        <f t="shared" si="127"/>
        <v>1.4999999999999857E-2</v>
      </c>
      <c r="M42" s="356" t="s">
        <v>241</v>
      </c>
      <c r="N42" s="354">
        <v>214</v>
      </c>
      <c r="O42" s="327"/>
      <c r="P42" s="327"/>
      <c r="Q42" s="354" t="s">
        <v>31</v>
      </c>
      <c r="R42" s="354">
        <v>112</v>
      </c>
      <c r="Y42" s="356" t="s">
        <v>164</v>
      </c>
      <c r="Z42" s="354">
        <v>214</v>
      </c>
      <c r="AA42" s="498"/>
      <c r="AB42" s="498"/>
      <c r="AC42" s="354" t="s">
        <v>318</v>
      </c>
      <c r="AD42" s="354">
        <v>115</v>
      </c>
      <c r="AK42" s="356" t="s">
        <v>164</v>
      </c>
      <c r="AL42" s="354">
        <v>214</v>
      </c>
      <c r="AM42" s="354"/>
      <c r="AN42" s="354"/>
      <c r="AO42" s="356" t="s">
        <v>448</v>
      </c>
      <c r="AP42" s="354">
        <v>116</v>
      </c>
      <c r="AV42" s="356" t="s">
        <v>241</v>
      </c>
      <c r="AW42" s="354">
        <v>214</v>
      </c>
      <c r="AX42" s="498"/>
      <c r="AY42" s="498"/>
      <c r="AZ42" s="354" t="s">
        <v>42</v>
      </c>
      <c r="BA42" s="354">
        <v>114</v>
      </c>
      <c r="BD42" s="611"/>
      <c r="BE42" s="611"/>
      <c r="BF42" s="611"/>
      <c r="BG42" s="356" t="s">
        <v>164</v>
      </c>
      <c r="BH42" s="354">
        <v>214</v>
      </c>
      <c r="BI42" s="498"/>
      <c r="BJ42" s="498"/>
      <c r="BK42" s="354" t="s">
        <v>27</v>
      </c>
      <c r="BL42" s="354">
        <v>115</v>
      </c>
      <c r="BO42" s="611"/>
      <c r="BP42" s="611"/>
      <c r="BQ42" s="611"/>
      <c r="BR42" s="356" t="s">
        <v>164</v>
      </c>
      <c r="BS42" s="354">
        <v>214</v>
      </c>
      <c r="BT42" s="498"/>
      <c r="BU42" s="498"/>
      <c r="BV42" s="354" t="s">
        <v>27</v>
      </c>
      <c r="BW42" s="354">
        <v>115</v>
      </c>
      <c r="CC42" s="356" t="s">
        <v>164</v>
      </c>
      <c r="CD42" s="354">
        <v>214</v>
      </c>
      <c r="CE42" s="498"/>
      <c r="CF42" s="498"/>
      <c r="CG42" s="354" t="s">
        <v>27</v>
      </c>
      <c r="CH42" s="354">
        <v>115</v>
      </c>
    </row>
    <row r="43" spans="1:86" ht="15.75" customHeight="1" x14ac:dyDescent="0.25">
      <c r="A43" s="341">
        <v>112</v>
      </c>
      <c r="B43" s="349">
        <f t="shared" si="114"/>
        <v>43713.689848920003</v>
      </c>
      <c r="C43" s="336">
        <f t="shared" si="109"/>
        <v>53680.618919200002</v>
      </c>
      <c r="D43" s="337">
        <f t="shared" si="110"/>
        <v>63647.547989479994</v>
      </c>
      <c r="E43" s="360">
        <f t="shared" ref="E43:G43" si="132">E20*1.015</f>
        <v>21.016197042750001</v>
      </c>
      <c r="F43" s="332">
        <f t="shared" si="132"/>
        <v>25.807989865</v>
      </c>
      <c r="G43" s="333">
        <f t="shared" si="132"/>
        <v>30.599782687249999</v>
      </c>
      <c r="I43" s="389">
        <f t="shared" si="127"/>
        <v>1.4999999999999973E-2</v>
      </c>
      <c r="J43" s="389">
        <f t="shared" si="127"/>
        <v>1.4999999999999911E-2</v>
      </c>
      <c r="K43" s="389">
        <f t="shared" si="127"/>
        <v>1.4999999999999868E-2</v>
      </c>
      <c r="M43" s="356" t="s">
        <v>233</v>
      </c>
      <c r="N43" s="357">
        <v>214</v>
      </c>
      <c r="O43" s="327"/>
      <c r="P43" s="327"/>
      <c r="Q43" s="354" t="s">
        <v>41</v>
      </c>
      <c r="R43" s="354">
        <v>112</v>
      </c>
      <c r="Y43" s="356" t="s">
        <v>241</v>
      </c>
      <c r="Z43" s="354">
        <v>214</v>
      </c>
      <c r="AA43" s="498"/>
      <c r="AB43" s="498"/>
      <c r="AC43" s="354" t="s">
        <v>42</v>
      </c>
      <c r="AD43" s="354">
        <v>114</v>
      </c>
      <c r="AK43" s="356" t="s">
        <v>241</v>
      </c>
      <c r="AL43" s="354">
        <v>214</v>
      </c>
      <c r="AM43" s="354"/>
      <c r="AN43" s="354"/>
      <c r="AO43" s="356" t="s">
        <v>239</v>
      </c>
      <c r="AP43" s="358">
        <v>116</v>
      </c>
      <c r="AV43" s="356" t="s">
        <v>233</v>
      </c>
      <c r="AW43" s="357">
        <v>214</v>
      </c>
      <c r="AX43" s="498"/>
      <c r="AY43" s="498"/>
      <c r="AZ43" s="356" t="s">
        <v>239</v>
      </c>
      <c r="BA43" s="358">
        <v>114</v>
      </c>
      <c r="BD43" s="611"/>
      <c r="BE43" s="611"/>
      <c r="BF43" s="611"/>
      <c r="BG43" s="356" t="s">
        <v>241</v>
      </c>
      <c r="BH43" s="354">
        <v>214</v>
      </c>
      <c r="BI43" s="498"/>
      <c r="BJ43" s="498"/>
      <c r="BK43" s="354" t="s">
        <v>318</v>
      </c>
      <c r="BL43" s="354">
        <v>115</v>
      </c>
      <c r="BO43" s="611"/>
      <c r="BP43" s="611"/>
      <c r="BQ43" s="611"/>
      <c r="BR43" s="356" t="s">
        <v>241</v>
      </c>
      <c r="BS43" s="354">
        <v>214</v>
      </c>
      <c r="BT43" s="498"/>
      <c r="BU43" s="498"/>
      <c r="BV43" s="354" t="s">
        <v>318</v>
      </c>
      <c r="BW43" s="354">
        <v>115</v>
      </c>
      <c r="CC43" s="356" t="s">
        <v>241</v>
      </c>
      <c r="CD43" s="354">
        <v>214</v>
      </c>
      <c r="CE43" s="498"/>
      <c r="CF43" s="498"/>
      <c r="CG43" s="354" t="s">
        <v>318</v>
      </c>
      <c r="CH43" s="354">
        <v>115</v>
      </c>
    </row>
    <row r="44" spans="1:86" ht="15.75" customHeight="1" x14ac:dyDescent="0.25">
      <c r="A44" s="341">
        <v>111</v>
      </c>
      <c r="B44" s="349">
        <f t="shared" si="114"/>
        <v>37183.033291040003</v>
      </c>
      <c r="C44" s="336">
        <f t="shared" si="109"/>
        <v>45661.019613300006</v>
      </c>
      <c r="D44" s="337">
        <f t="shared" si="110"/>
        <v>54139.005935559995</v>
      </c>
      <c r="E44" s="360">
        <f t="shared" ref="E44:G44" si="133">E21*1.015</f>
        <v>17.876458313000001</v>
      </c>
      <c r="F44" s="332">
        <f t="shared" si="133"/>
        <v>21.952413275625002</v>
      </c>
      <c r="G44" s="333">
        <f t="shared" si="133"/>
        <v>26.028368238249996</v>
      </c>
      <c r="I44" s="389">
        <f t="shared" si="127"/>
        <v>1.4999999999999935E-2</v>
      </c>
      <c r="J44" s="389">
        <f t="shared" si="127"/>
        <v>1.4999999999999963E-2</v>
      </c>
      <c r="K44" s="389">
        <f t="shared" si="127"/>
        <v>1.4999999999999847E-2</v>
      </c>
      <c r="M44" s="354" t="s">
        <v>17</v>
      </c>
      <c r="N44" s="354">
        <v>213</v>
      </c>
      <c r="O44" s="327"/>
      <c r="P44" s="327"/>
      <c r="Q44" s="354" t="s">
        <v>215</v>
      </c>
      <c r="R44" s="354">
        <v>111</v>
      </c>
      <c r="Y44" s="356" t="s">
        <v>233</v>
      </c>
      <c r="Z44" s="357">
        <v>214</v>
      </c>
      <c r="AA44" s="498"/>
      <c r="AB44" s="498"/>
      <c r="AC44" s="356" t="s">
        <v>239</v>
      </c>
      <c r="AD44" s="358">
        <v>114</v>
      </c>
      <c r="AK44" s="356" t="s">
        <v>233</v>
      </c>
      <c r="AL44" s="357">
        <v>214</v>
      </c>
      <c r="AM44" s="354"/>
      <c r="AN44" s="354"/>
      <c r="AO44" s="354" t="s">
        <v>27</v>
      </c>
      <c r="AP44" s="354">
        <v>115</v>
      </c>
      <c r="AV44" s="354" t="s">
        <v>17</v>
      </c>
      <c r="AW44" s="354">
        <v>213</v>
      </c>
      <c r="AX44" s="498"/>
      <c r="AY44" s="498"/>
      <c r="AZ44" s="354" t="s">
        <v>28</v>
      </c>
      <c r="BA44" s="354">
        <v>114</v>
      </c>
      <c r="BD44" s="611"/>
      <c r="BE44" s="611"/>
      <c r="BF44" s="611"/>
      <c r="BG44" s="356" t="s">
        <v>233</v>
      </c>
      <c r="BH44" s="357">
        <v>214</v>
      </c>
      <c r="BI44" s="498"/>
      <c r="BJ44" s="498"/>
      <c r="BK44" s="354" t="s">
        <v>42</v>
      </c>
      <c r="BL44" s="354">
        <v>114</v>
      </c>
      <c r="BO44" s="611"/>
      <c r="BP44" s="611"/>
      <c r="BQ44" s="611"/>
      <c r="BR44" s="356" t="s">
        <v>233</v>
      </c>
      <c r="BS44" s="357">
        <v>214</v>
      </c>
      <c r="BT44" s="498"/>
      <c r="BU44" s="498"/>
      <c r="BV44" s="354" t="s">
        <v>42</v>
      </c>
      <c r="BW44" s="354">
        <v>114</v>
      </c>
      <c r="CC44" s="356" t="s">
        <v>233</v>
      </c>
      <c r="CD44" s="357">
        <v>214</v>
      </c>
      <c r="CE44" s="498"/>
      <c r="CF44" s="498"/>
      <c r="CG44" s="354" t="s">
        <v>42</v>
      </c>
      <c r="CH44" s="354">
        <v>114</v>
      </c>
    </row>
    <row r="45" spans="1:86" ht="15.75" customHeight="1" x14ac:dyDescent="0.25">
      <c r="A45" s="343">
        <v>110</v>
      </c>
      <c r="B45" s="350">
        <f t="shared" si="114"/>
        <v>32102.522856039999</v>
      </c>
      <c r="C45" s="338">
        <f t="shared" si="109"/>
        <v>39422.261473140003</v>
      </c>
      <c r="D45" s="339">
        <f t="shared" si="110"/>
        <v>46742.000090240006</v>
      </c>
      <c r="E45" s="361">
        <f t="shared" ref="E45:G45" si="134">E22*1.015</f>
        <v>15.433905219249999</v>
      </c>
      <c r="F45" s="334">
        <f t="shared" si="134"/>
        <v>18.953010323625001</v>
      </c>
      <c r="G45" s="335">
        <f t="shared" si="134"/>
        <v>22.472115428000002</v>
      </c>
      <c r="I45" s="389">
        <f t="shared" si="127"/>
        <v>1.4999999999999913E-2</v>
      </c>
      <c r="J45" s="389">
        <f t="shared" si="127"/>
        <v>1.4999999999999958E-2</v>
      </c>
      <c r="K45" s="389">
        <f t="shared" si="127"/>
        <v>1.4999999999999909E-2</v>
      </c>
      <c r="M45" s="356" t="s">
        <v>50</v>
      </c>
      <c r="N45" s="357">
        <v>213</v>
      </c>
      <c r="O45" s="327"/>
      <c r="P45" s="327"/>
      <c r="Q45" s="354" t="s">
        <v>199</v>
      </c>
      <c r="R45" s="354">
        <v>110</v>
      </c>
      <c r="Y45" s="354" t="s">
        <v>17</v>
      </c>
      <c r="Z45" s="354">
        <v>213</v>
      </c>
      <c r="AA45" s="498"/>
      <c r="AB45" s="498"/>
      <c r="AC45" s="354" t="s">
        <v>28</v>
      </c>
      <c r="AD45" s="354">
        <v>114</v>
      </c>
      <c r="AK45" s="354" t="s">
        <v>17</v>
      </c>
      <c r="AL45" s="354">
        <v>213</v>
      </c>
      <c r="AM45" s="354"/>
      <c r="AN45" s="354"/>
      <c r="AO45" s="354" t="s">
        <v>318</v>
      </c>
      <c r="AP45" s="354">
        <v>115</v>
      </c>
      <c r="AV45" s="356" t="s">
        <v>50</v>
      </c>
      <c r="AW45" s="357">
        <v>213</v>
      </c>
      <c r="AX45" s="498"/>
      <c r="AY45" s="498"/>
      <c r="AZ45" s="354" t="s">
        <v>29</v>
      </c>
      <c r="BA45" s="354">
        <v>114</v>
      </c>
      <c r="BD45" s="611"/>
      <c r="BE45" s="611"/>
      <c r="BF45" s="611"/>
      <c r="BG45" s="354" t="s">
        <v>17</v>
      </c>
      <c r="BH45" s="354">
        <v>213</v>
      </c>
      <c r="BI45" s="498"/>
      <c r="BJ45" s="498"/>
      <c r="BK45" s="356" t="s">
        <v>239</v>
      </c>
      <c r="BL45" s="358">
        <v>114</v>
      </c>
      <c r="BO45" s="611"/>
      <c r="BP45" s="611"/>
      <c r="BQ45" s="611"/>
      <c r="BR45" s="354" t="s">
        <v>17</v>
      </c>
      <c r="BS45" s="354">
        <v>213</v>
      </c>
      <c r="BT45" s="498"/>
      <c r="BU45" s="498"/>
      <c r="BV45" s="356" t="s">
        <v>239</v>
      </c>
      <c r="BW45" s="358">
        <v>114</v>
      </c>
      <c r="CC45" s="354" t="s">
        <v>17</v>
      </c>
      <c r="CD45" s="354">
        <v>213</v>
      </c>
      <c r="CE45" s="498"/>
      <c r="CF45" s="498"/>
      <c r="CG45" s="356" t="s">
        <v>239</v>
      </c>
      <c r="CH45" s="358">
        <v>114</v>
      </c>
    </row>
    <row r="46" spans="1:86" ht="15.75" customHeight="1" x14ac:dyDescent="0.2">
      <c r="M46" s="354" t="s">
        <v>181</v>
      </c>
      <c r="N46" s="354">
        <v>213</v>
      </c>
      <c r="O46" s="327"/>
      <c r="P46" s="327"/>
      <c r="Q46" s="327"/>
      <c r="Y46" s="356" t="s">
        <v>50</v>
      </c>
      <c r="Z46" s="357">
        <v>213</v>
      </c>
      <c r="AA46" s="498"/>
      <c r="AB46" s="498"/>
      <c r="AC46" s="354" t="s">
        <v>29</v>
      </c>
      <c r="AD46" s="354">
        <v>114</v>
      </c>
      <c r="AK46" s="356" t="s">
        <v>50</v>
      </c>
      <c r="AL46" s="357">
        <v>213</v>
      </c>
      <c r="AM46" s="354"/>
      <c r="AN46" s="354"/>
      <c r="AO46" s="354" t="s">
        <v>42</v>
      </c>
      <c r="AP46" s="354">
        <v>114</v>
      </c>
      <c r="AV46" s="354" t="s">
        <v>316</v>
      </c>
      <c r="AW46" s="354">
        <v>212</v>
      </c>
      <c r="AX46" s="498"/>
      <c r="AY46" s="498"/>
      <c r="AZ46" s="354" t="s">
        <v>195</v>
      </c>
      <c r="BA46" s="354">
        <v>114</v>
      </c>
      <c r="BD46" s="611"/>
      <c r="BE46" s="611"/>
      <c r="BF46" s="611"/>
      <c r="BG46" s="356" t="s">
        <v>50</v>
      </c>
      <c r="BH46" s="357">
        <v>213</v>
      </c>
      <c r="BI46" s="498"/>
      <c r="BJ46" s="498"/>
      <c r="BK46" s="354" t="s">
        <v>28</v>
      </c>
      <c r="BL46" s="354">
        <v>114</v>
      </c>
      <c r="BO46" s="611"/>
      <c r="BP46" s="611"/>
      <c r="BQ46" s="611"/>
      <c r="BR46" s="356" t="s">
        <v>50</v>
      </c>
      <c r="BS46" s="357">
        <v>213</v>
      </c>
      <c r="BT46" s="498"/>
      <c r="BU46" s="498"/>
      <c r="BV46" s="354" t="s">
        <v>28</v>
      </c>
      <c r="BW46" s="354">
        <v>114</v>
      </c>
      <c r="CC46" s="356" t="s">
        <v>50</v>
      </c>
      <c r="CD46" s="357">
        <v>213</v>
      </c>
      <c r="CE46" s="498"/>
      <c r="CF46" s="498"/>
      <c r="CG46" s="354" t="s">
        <v>28</v>
      </c>
      <c r="CH46" s="354">
        <v>114</v>
      </c>
    </row>
    <row r="47" spans="1:86" ht="15.75" customHeight="1" x14ac:dyDescent="0.2">
      <c r="A47" s="354" t="s">
        <v>6</v>
      </c>
      <c r="B47" s="354">
        <v>218</v>
      </c>
      <c r="E47" s="354" t="s">
        <v>51</v>
      </c>
      <c r="F47" s="354">
        <v>211</v>
      </c>
      <c r="M47" s="354" t="s">
        <v>18</v>
      </c>
      <c r="N47" s="354">
        <v>212</v>
      </c>
      <c r="O47" s="327"/>
      <c r="P47" s="327"/>
      <c r="Y47" s="354" t="s">
        <v>181</v>
      </c>
      <c r="Z47" s="354">
        <v>213</v>
      </c>
      <c r="AA47" s="498"/>
      <c r="AB47" s="498"/>
      <c r="AC47" s="354" t="s">
        <v>195</v>
      </c>
      <c r="AD47" s="354">
        <v>114</v>
      </c>
      <c r="AK47" s="354" t="s">
        <v>308</v>
      </c>
      <c r="AL47" s="354">
        <v>213</v>
      </c>
      <c r="AM47" s="354"/>
      <c r="AN47" s="354"/>
      <c r="AO47" s="354" t="s">
        <v>28</v>
      </c>
      <c r="AP47" s="354">
        <v>114</v>
      </c>
      <c r="AV47" s="354" t="s">
        <v>20</v>
      </c>
      <c r="AW47" s="354">
        <v>212</v>
      </c>
      <c r="AX47" s="498"/>
      <c r="AY47" s="498"/>
      <c r="AZ47" s="354" t="s">
        <v>35</v>
      </c>
      <c r="BA47" s="354">
        <v>114</v>
      </c>
      <c r="BD47" s="611"/>
      <c r="BE47" s="611"/>
      <c r="BF47" s="611"/>
      <c r="BG47" s="354" t="s">
        <v>316</v>
      </c>
      <c r="BH47" s="354">
        <v>212</v>
      </c>
      <c r="BI47" s="498"/>
      <c r="BJ47" s="498"/>
      <c r="BK47" s="354" t="s">
        <v>29</v>
      </c>
      <c r="BL47" s="354">
        <v>114</v>
      </c>
      <c r="BO47" s="611"/>
      <c r="BP47" s="611"/>
      <c r="BQ47" s="611"/>
      <c r="BR47" s="354" t="s">
        <v>316</v>
      </c>
      <c r="BS47" s="354">
        <v>212</v>
      </c>
      <c r="BT47" s="498"/>
      <c r="BU47" s="498"/>
      <c r="BV47" s="354" t="s">
        <v>29</v>
      </c>
      <c r="BW47" s="354">
        <v>114</v>
      </c>
      <c r="CC47" s="354" t="s">
        <v>316</v>
      </c>
      <c r="CD47" s="354">
        <v>212</v>
      </c>
      <c r="CE47" s="498"/>
      <c r="CF47" s="498"/>
      <c r="CG47" s="354" t="s">
        <v>29</v>
      </c>
      <c r="CH47" s="354">
        <v>114</v>
      </c>
    </row>
    <row r="48" spans="1:86" ht="15.75" customHeight="1" x14ac:dyDescent="0.2">
      <c r="A48" s="354" t="s">
        <v>7</v>
      </c>
      <c r="B48" s="354">
        <v>218</v>
      </c>
      <c r="E48" s="354" t="s">
        <v>37</v>
      </c>
      <c r="F48" s="354">
        <v>211</v>
      </c>
      <c r="M48" s="354" t="s">
        <v>193</v>
      </c>
      <c r="N48" s="354">
        <v>212</v>
      </c>
      <c r="O48" s="327"/>
      <c r="P48" s="327"/>
      <c r="Y48" s="354" t="s">
        <v>316</v>
      </c>
      <c r="Z48" s="354">
        <v>212</v>
      </c>
      <c r="AA48" s="498"/>
      <c r="AB48" s="498"/>
      <c r="AC48" s="354" t="s">
        <v>35</v>
      </c>
      <c r="AD48" s="354">
        <v>114</v>
      </c>
      <c r="AK48" s="354" t="s">
        <v>20</v>
      </c>
      <c r="AL48" s="354">
        <v>212</v>
      </c>
      <c r="AM48" s="354"/>
      <c r="AN48" s="354"/>
      <c r="AO48" s="354" t="s">
        <v>29</v>
      </c>
      <c r="AP48" s="354">
        <v>114</v>
      </c>
      <c r="AV48" s="354" t="s">
        <v>193</v>
      </c>
      <c r="AW48" s="354">
        <v>212</v>
      </c>
      <c r="AX48" s="498"/>
      <c r="AY48" s="498"/>
      <c r="AZ48" s="354" t="s">
        <v>310</v>
      </c>
      <c r="BA48" s="354">
        <v>114</v>
      </c>
      <c r="BD48" s="611"/>
      <c r="BE48" s="611"/>
      <c r="BF48" s="611"/>
      <c r="BG48" s="354" t="s">
        <v>20</v>
      </c>
      <c r="BH48" s="354">
        <v>212</v>
      </c>
      <c r="BI48" s="498"/>
      <c r="BJ48" s="498"/>
      <c r="BK48" s="354" t="s">
        <v>195</v>
      </c>
      <c r="BL48" s="354">
        <v>114</v>
      </c>
      <c r="BO48" s="611"/>
      <c r="BP48" s="611"/>
      <c r="BQ48" s="611"/>
      <c r="BR48" s="354" t="s">
        <v>20</v>
      </c>
      <c r="BS48" s="354">
        <v>212</v>
      </c>
      <c r="BT48" s="498"/>
      <c r="BU48" s="498"/>
      <c r="BV48" s="354" t="s">
        <v>195</v>
      </c>
      <c r="BW48" s="354">
        <v>114</v>
      </c>
      <c r="CC48" s="354" t="s">
        <v>20</v>
      </c>
      <c r="CD48" s="354">
        <v>212</v>
      </c>
      <c r="CE48" s="498"/>
      <c r="CF48" s="498"/>
      <c r="CG48" s="354" t="s">
        <v>195</v>
      </c>
      <c r="CH48" s="354">
        <v>114</v>
      </c>
    </row>
    <row r="49" spans="1:86" ht="15.75" customHeight="1" x14ac:dyDescent="0.2">
      <c r="A49" s="354"/>
      <c r="B49" s="354"/>
      <c r="E49" s="354"/>
      <c r="F49" s="354"/>
      <c r="M49" s="354"/>
      <c r="N49" s="354"/>
      <c r="O49" s="327"/>
      <c r="P49" s="327"/>
      <c r="Y49" s="354" t="s">
        <v>20</v>
      </c>
      <c r="Z49" s="354">
        <v>212</v>
      </c>
      <c r="AA49" s="498"/>
      <c r="AB49" s="498"/>
      <c r="AC49" s="354" t="s">
        <v>310</v>
      </c>
      <c r="AD49" s="354">
        <v>114</v>
      </c>
      <c r="AK49" s="354" t="s">
        <v>193</v>
      </c>
      <c r="AL49" s="354">
        <v>212</v>
      </c>
      <c r="AM49" s="354"/>
      <c r="AN49" s="354"/>
      <c r="AO49" s="354" t="s">
        <v>310</v>
      </c>
      <c r="AP49" s="354">
        <v>114</v>
      </c>
      <c r="AV49" s="354" t="s">
        <v>242</v>
      </c>
      <c r="AW49" s="354">
        <v>212</v>
      </c>
      <c r="AX49" s="498"/>
      <c r="AY49" s="498"/>
      <c r="AZ49" s="354" t="s">
        <v>31</v>
      </c>
      <c r="BA49" s="354">
        <v>112</v>
      </c>
      <c r="BD49" s="611"/>
      <c r="BE49" s="611"/>
      <c r="BF49" s="611"/>
      <c r="BG49" s="354" t="s">
        <v>193</v>
      </c>
      <c r="BH49" s="354">
        <v>212</v>
      </c>
      <c r="BI49" s="498"/>
      <c r="BJ49" s="498"/>
      <c r="BK49" s="354" t="s">
        <v>35</v>
      </c>
      <c r="BL49" s="354">
        <v>114</v>
      </c>
      <c r="BO49" s="611"/>
      <c r="BP49" s="611"/>
      <c r="BQ49" s="611"/>
      <c r="BR49" s="354" t="s">
        <v>193</v>
      </c>
      <c r="BS49" s="354">
        <v>212</v>
      </c>
      <c r="BT49" s="498"/>
      <c r="BU49" s="498"/>
      <c r="BV49" s="354" t="s">
        <v>35</v>
      </c>
      <c r="BW49" s="354">
        <v>114</v>
      </c>
      <c r="CC49" s="354" t="s">
        <v>193</v>
      </c>
      <c r="CD49" s="354">
        <v>212</v>
      </c>
      <c r="CE49" s="498"/>
      <c r="CF49" s="498"/>
      <c r="CG49" s="354" t="s">
        <v>35</v>
      </c>
      <c r="CH49" s="354">
        <v>114</v>
      </c>
    </row>
    <row r="50" spans="1:86" ht="15.75" customHeight="1" x14ac:dyDescent="0.2">
      <c r="A50" s="354"/>
      <c r="B50" s="354"/>
      <c r="E50" s="354"/>
      <c r="F50" s="354"/>
      <c r="M50" s="354"/>
      <c r="N50" s="354"/>
      <c r="O50" s="327"/>
      <c r="P50" s="327"/>
      <c r="Y50" s="354" t="s">
        <v>193</v>
      </c>
      <c r="Z50" s="354">
        <v>212</v>
      </c>
      <c r="AA50" s="498"/>
      <c r="AB50" s="498"/>
      <c r="AC50" s="354" t="s">
        <v>31</v>
      </c>
      <c r="AD50" s="354">
        <v>112</v>
      </c>
      <c r="AK50" s="354" t="s">
        <v>242</v>
      </c>
      <c r="AL50" s="354">
        <v>212</v>
      </c>
      <c r="AM50" s="354"/>
      <c r="AN50" s="354"/>
      <c r="AO50" s="354" t="s">
        <v>31</v>
      </c>
      <c r="AP50" s="354">
        <v>112</v>
      </c>
      <c r="AV50" s="354" t="s">
        <v>194</v>
      </c>
      <c r="AW50" s="354">
        <v>212</v>
      </c>
      <c r="AX50" s="498"/>
      <c r="AY50" s="498"/>
      <c r="AZ50" s="354" t="s">
        <v>41</v>
      </c>
      <c r="BA50" s="354">
        <v>112</v>
      </c>
      <c r="BD50" s="611"/>
      <c r="BE50" s="611"/>
      <c r="BF50" s="611"/>
      <c r="BG50" s="354" t="s">
        <v>242</v>
      </c>
      <c r="BH50" s="354">
        <v>212</v>
      </c>
      <c r="BI50" s="498"/>
      <c r="BJ50" s="498"/>
      <c r="BK50" s="354" t="s">
        <v>310</v>
      </c>
      <c r="BL50" s="354">
        <v>114</v>
      </c>
      <c r="BO50" s="611"/>
      <c r="BP50" s="611"/>
      <c r="BQ50" s="611"/>
      <c r="BR50" s="354" t="s">
        <v>242</v>
      </c>
      <c r="BS50" s="354">
        <v>212</v>
      </c>
      <c r="BT50" s="498"/>
      <c r="BU50" s="498"/>
      <c r="BV50" s="354" t="s">
        <v>310</v>
      </c>
      <c r="BW50" s="354">
        <v>114</v>
      </c>
      <c r="CC50" s="354" t="s">
        <v>242</v>
      </c>
      <c r="CD50" s="354">
        <v>212</v>
      </c>
      <c r="CE50" s="498"/>
      <c r="CF50" s="498"/>
      <c r="CG50" s="354" t="s">
        <v>310</v>
      </c>
      <c r="CH50" s="354">
        <v>114</v>
      </c>
    </row>
    <row r="51" spans="1:86" ht="15.75" customHeight="1" x14ac:dyDescent="0.2">
      <c r="A51" s="354" t="s">
        <v>8</v>
      </c>
      <c r="B51" s="354">
        <v>218</v>
      </c>
      <c r="E51" s="356" t="s">
        <v>21</v>
      </c>
      <c r="F51" s="357">
        <v>211</v>
      </c>
      <c r="M51" s="354" t="s">
        <v>20</v>
      </c>
      <c r="N51" s="354">
        <v>212</v>
      </c>
      <c r="O51" s="327"/>
      <c r="P51" s="327"/>
      <c r="Y51" s="354" t="s">
        <v>312</v>
      </c>
      <c r="Z51" s="354">
        <v>212</v>
      </c>
      <c r="AA51" s="498"/>
      <c r="AB51" s="498"/>
      <c r="AC51" s="354" t="s">
        <v>41</v>
      </c>
      <c r="AD51" s="354">
        <v>112</v>
      </c>
      <c r="AK51" s="354" t="s">
        <v>194</v>
      </c>
      <c r="AL51" s="354">
        <v>212</v>
      </c>
      <c r="AM51" s="354"/>
      <c r="AN51" s="354"/>
      <c r="AO51" s="354" t="s">
        <v>41</v>
      </c>
      <c r="AP51" s="354">
        <v>112</v>
      </c>
      <c r="AV51" s="354" t="s">
        <v>317</v>
      </c>
      <c r="AW51" s="354">
        <v>212</v>
      </c>
      <c r="AX51" s="498"/>
      <c r="AY51" s="498"/>
      <c r="AZ51" s="354" t="s">
        <v>320</v>
      </c>
      <c r="BA51" s="354">
        <v>112</v>
      </c>
      <c r="BD51" s="611"/>
      <c r="BE51" s="611"/>
      <c r="BF51" s="611"/>
      <c r="BG51" s="354" t="s">
        <v>194</v>
      </c>
      <c r="BH51" s="354">
        <v>212</v>
      </c>
      <c r="BI51" s="498"/>
      <c r="BJ51" s="498"/>
      <c r="BK51" s="354" t="s">
        <v>31</v>
      </c>
      <c r="BL51" s="354">
        <v>112</v>
      </c>
      <c r="BO51" s="611"/>
      <c r="BP51" s="611"/>
      <c r="BQ51" s="611"/>
      <c r="BR51" s="354" t="s">
        <v>194</v>
      </c>
      <c r="BS51" s="354">
        <v>212</v>
      </c>
      <c r="BT51" s="498"/>
      <c r="BU51" s="498"/>
      <c r="BV51" s="354" t="s">
        <v>31</v>
      </c>
      <c r="BW51" s="354">
        <v>112</v>
      </c>
      <c r="CC51" s="354" t="s">
        <v>194</v>
      </c>
      <c r="CD51" s="354">
        <v>212</v>
      </c>
      <c r="CE51" s="498"/>
      <c r="CF51" s="498"/>
      <c r="CG51" s="354" t="s">
        <v>31</v>
      </c>
      <c r="CH51" s="354">
        <v>112</v>
      </c>
    </row>
    <row r="52" spans="1:86" ht="15.75" customHeight="1" x14ac:dyDescent="0.2">
      <c r="A52" s="354"/>
      <c r="B52" s="354"/>
      <c r="E52" s="356"/>
      <c r="F52" s="357"/>
      <c r="M52" s="354"/>
      <c r="N52" s="354"/>
      <c r="O52" s="327"/>
      <c r="P52" s="327"/>
      <c r="Y52" s="354" t="s">
        <v>242</v>
      </c>
      <c r="Z52" s="354">
        <v>212</v>
      </c>
      <c r="AA52" s="498"/>
      <c r="AB52" s="498"/>
      <c r="AC52" s="354" t="s">
        <v>215</v>
      </c>
      <c r="AD52" s="354">
        <v>111</v>
      </c>
      <c r="AK52" s="354" t="s">
        <v>317</v>
      </c>
      <c r="AL52" s="354">
        <v>212</v>
      </c>
      <c r="AM52" s="354"/>
      <c r="AN52" s="354"/>
      <c r="AO52" s="354" t="s">
        <v>320</v>
      </c>
      <c r="AP52" s="354">
        <v>112</v>
      </c>
      <c r="AV52" s="354" t="s">
        <v>449</v>
      </c>
      <c r="AW52" s="354">
        <v>212</v>
      </c>
      <c r="AX52" s="498"/>
      <c r="AY52" s="498"/>
      <c r="AZ52" s="354" t="s">
        <v>450</v>
      </c>
      <c r="BA52" s="354">
        <v>111</v>
      </c>
      <c r="BD52" s="611"/>
      <c r="BE52" s="611"/>
      <c r="BF52" s="611"/>
      <c r="BG52" s="354" t="s">
        <v>317</v>
      </c>
      <c r="BH52" s="354">
        <v>212</v>
      </c>
      <c r="BI52" s="498"/>
      <c r="BJ52" s="498"/>
      <c r="BK52" s="354" t="s">
        <v>41</v>
      </c>
      <c r="BL52" s="354">
        <v>112</v>
      </c>
      <c r="BO52" s="611"/>
      <c r="BP52" s="611"/>
      <c r="BQ52" s="611"/>
      <c r="BR52" s="354" t="s">
        <v>317</v>
      </c>
      <c r="BS52" s="354">
        <v>212</v>
      </c>
      <c r="BT52" s="498"/>
      <c r="BU52" s="498"/>
      <c r="BV52" s="354" t="s">
        <v>41</v>
      </c>
      <c r="BW52" s="354">
        <v>112</v>
      </c>
      <c r="CC52" s="354" t="s">
        <v>317</v>
      </c>
      <c r="CD52" s="354">
        <v>212</v>
      </c>
      <c r="CE52" s="498"/>
      <c r="CF52" s="498"/>
      <c r="CG52" s="354" t="s">
        <v>41</v>
      </c>
      <c r="CH52" s="354">
        <v>112</v>
      </c>
    </row>
    <row r="53" spans="1:86" ht="15.75" customHeight="1" x14ac:dyDescent="0.2">
      <c r="A53" s="354" t="s">
        <v>162</v>
      </c>
      <c r="B53" s="354">
        <v>217</v>
      </c>
      <c r="E53" s="354" t="s">
        <v>172</v>
      </c>
      <c r="F53" s="357">
        <v>119</v>
      </c>
      <c r="M53" s="356" t="s">
        <v>194</v>
      </c>
      <c r="N53" s="357">
        <v>212</v>
      </c>
      <c r="O53" s="327"/>
      <c r="P53" s="327"/>
      <c r="Y53" s="354"/>
      <c r="Z53" s="354"/>
      <c r="AA53" s="498"/>
      <c r="AB53" s="498"/>
      <c r="AC53" s="354" t="s">
        <v>199</v>
      </c>
      <c r="AD53" s="354">
        <v>110</v>
      </c>
      <c r="AK53" s="354" t="s">
        <v>449</v>
      </c>
      <c r="AL53" s="354">
        <v>212</v>
      </c>
      <c r="AM53" s="354"/>
      <c r="AN53" s="354"/>
      <c r="AO53" s="354" t="s">
        <v>450</v>
      </c>
      <c r="AP53" s="354">
        <v>111</v>
      </c>
      <c r="AV53" s="356" t="s">
        <v>21</v>
      </c>
      <c r="AW53" s="357">
        <v>212</v>
      </c>
      <c r="AX53" s="498"/>
      <c r="AY53" s="498"/>
      <c r="AZ53" s="354" t="s">
        <v>199</v>
      </c>
      <c r="BA53" s="354">
        <v>110</v>
      </c>
      <c r="BD53" s="611"/>
      <c r="BE53" s="611"/>
      <c r="BF53" s="611"/>
      <c r="BG53" s="354" t="s">
        <v>449</v>
      </c>
      <c r="BH53" s="354">
        <v>212</v>
      </c>
      <c r="BI53" s="498"/>
      <c r="BJ53" s="498"/>
      <c r="BK53" s="354" t="s">
        <v>320</v>
      </c>
      <c r="BL53" s="354">
        <v>112</v>
      </c>
      <c r="BO53" s="611"/>
      <c r="BP53" s="611"/>
      <c r="BQ53" s="611"/>
      <c r="BR53" s="354" t="s">
        <v>449</v>
      </c>
      <c r="BS53" s="354">
        <v>212</v>
      </c>
      <c r="BT53" s="498"/>
      <c r="BU53" s="498"/>
      <c r="BV53" s="354" t="s">
        <v>320</v>
      </c>
      <c r="BW53" s="354">
        <v>112</v>
      </c>
      <c r="CC53" s="354" t="s">
        <v>449</v>
      </c>
      <c r="CD53" s="354">
        <v>212</v>
      </c>
      <c r="CE53" s="498"/>
      <c r="CF53" s="498"/>
      <c r="CG53" s="354" t="s">
        <v>320</v>
      </c>
      <c r="CH53" s="354">
        <v>112</v>
      </c>
    </row>
    <row r="54" spans="1:86" ht="15.75" customHeight="1" x14ac:dyDescent="0.2">
      <c r="A54" s="354" t="s">
        <v>10</v>
      </c>
      <c r="B54" s="354">
        <v>216</v>
      </c>
      <c r="E54" s="354" t="s">
        <v>36</v>
      </c>
      <c r="F54" s="354">
        <v>118</v>
      </c>
      <c r="M54" s="354" t="s">
        <v>230</v>
      </c>
      <c r="N54" s="354">
        <v>212</v>
      </c>
      <c r="O54" s="327"/>
      <c r="P54" s="327"/>
      <c r="Y54" s="354"/>
      <c r="Z54" s="354"/>
      <c r="AA54" s="498"/>
      <c r="AB54" s="498"/>
      <c r="AC54" s="327"/>
      <c r="AK54" s="356" t="s">
        <v>21</v>
      </c>
      <c r="AL54" s="357">
        <v>212</v>
      </c>
      <c r="AM54" s="221"/>
      <c r="AN54" s="221"/>
      <c r="AO54" s="354" t="s">
        <v>199</v>
      </c>
      <c r="AP54" s="354">
        <v>110</v>
      </c>
      <c r="AV54" s="354" t="s">
        <v>308</v>
      </c>
      <c r="AW54" s="354">
        <v>212</v>
      </c>
      <c r="BG54" s="356" t="s">
        <v>21</v>
      </c>
      <c r="BH54" s="357">
        <v>212</v>
      </c>
      <c r="BK54" s="354" t="s">
        <v>450</v>
      </c>
      <c r="BL54" s="354">
        <v>111</v>
      </c>
      <c r="BR54" s="356" t="s">
        <v>21</v>
      </c>
      <c r="BS54" s="357">
        <v>212</v>
      </c>
      <c r="BV54" s="354" t="s">
        <v>450</v>
      </c>
      <c r="BW54" s="354">
        <v>111</v>
      </c>
      <c r="CC54" s="356" t="s">
        <v>21</v>
      </c>
      <c r="CD54" s="357">
        <v>212</v>
      </c>
      <c r="CG54" s="354" t="s">
        <v>450</v>
      </c>
      <c r="CH54" s="354">
        <v>111</v>
      </c>
    </row>
    <row r="55" spans="1:86" ht="15.75" customHeight="1" x14ac:dyDescent="0.2">
      <c r="A55" s="354" t="s">
        <v>12</v>
      </c>
      <c r="B55" s="354">
        <v>216</v>
      </c>
      <c r="E55" s="354" t="s">
        <v>25</v>
      </c>
      <c r="F55" s="354">
        <v>117</v>
      </c>
      <c r="M55" s="356" t="s">
        <v>242</v>
      </c>
      <c r="N55" s="354">
        <v>212</v>
      </c>
      <c r="O55" s="327"/>
      <c r="P55" s="327"/>
      <c r="Y55" s="354"/>
      <c r="Z55" s="354"/>
      <c r="AA55" s="498"/>
      <c r="AB55" s="498"/>
      <c r="AK55" s="354" t="s">
        <v>316</v>
      </c>
      <c r="AL55" s="354">
        <v>212</v>
      </c>
      <c r="AM55" s="221"/>
      <c r="AN55" s="221"/>
      <c r="AO55" s="221"/>
      <c r="BG55" s="354" t="s">
        <v>308</v>
      </c>
      <c r="BH55" s="354">
        <v>212</v>
      </c>
      <c r="BK55" s="354" t="s">
        <v>199</v>
      </c>
      <c r="BL55" s="354">
        <v>110</v>
      </c>
      <c r="BR55" s="354" t="s">
        <v>308</v>
      </c>
      <c r="BS55" s="354">
        <v>212</v>
      </c>
      <c r="BV55" s="354" t="s">
        <v>199</v>
      </c>
      <c r="BW55" s="354">
        <v>110</v>
      </c>
      <c r="CC55" s="354" t="s">
        <v>308</v>
      </c>
      <c r="CD55" s="354">
        <v>212</v>
      </c>
      <c r="CG55" s="354" t="s">
        <v>199</v>
      </c>
      <c r="CH55" s="354">
        <v>110</v>
      </c>
    </row>
    <row r="56" spans="1:86" ht="15.75" customHeight="1" x14ac:dyDescent="0.2">
      <c r="A56" s="354" t="s">
        <v>11</v>
      </c>
      <c r="B56" s="354">
        <v>216</v>
      </c>
      <c r="E56" s="354" t="s">
        <v>26</v>
      </c>
      <c r="F56" s="354">
        <v>116</v>
      </c>
      <c r="Y56" s="354"/>
      <c r="Z56" s="354"/>
      <c r="AA56" s="498"/>
      <c r="AB56" s="498"/>
      <c r="AK56" s="498"/>
      <c r="AL56" s="354"/>
    </row>
    <row r="57" spans="1:86" x14ac:dyDescent="0.2">
      <c r="A57" s="354" t="s">
        <v>154</v>
      </c>
      <c r="B57" s="354">
        <v>216</v>
      </c>
      <c r="E57" s="356" t="s">
        <v>232</v>
      </c>
      <c r="F57" s="354">
        <v>116</v>
      </c>
      <c r="Y57" s="354"/>
      <c r="Z57" s="354"/>
      <c r="AA57" s="354"/>
      <c r="AB57" s="354"/>
    </row>
    <row r="58" spans="1:86" x14ac:dyDescent="0.2">
      <c r="A58" s="354" t="s">
        <v>13</v>
      </c>
      <c r="B58" s="354">
        <v>215</v>
      </c>
      <c r="E58" s="354" t="s">
        <v>27</v>
      </c>
      <c r="F58" s="354">
        <v>115</v>
      </c>
      <c r="Y58" s="354"/>
      <c r="Z58" s="354"/>
      <c r="AA58" s="354"/>
      <c r="AB58" s="354"/>
    </row>
    <row r="59" spans="1:86" x14ac:dyDescent="0.2">
      <c r="A59" s="354" t="s">
        <v>38</v>
      </c>
      <c r="B59" s="355" t="s">
        <v>214</v>
      </c>
      <c r="E59" s="354" t="s">
        <v>42</v>
      </c>
      <c r="F59" s="354">
        <v>114</v>
      </c>
      <c r="AC59" s="327"/>
    </row>
    <row r="60" spans="1:86" x14ac:dyDescent="0.2">
      <c r="A60" s="356" t="s">
        <v>229</v>
      </c>
      <c r="B60" s="357">
        <v>214</v>
      </c>
      <c r="E60" s="356" t="s">
        <v>239</v>
      </c>
      <c r="F60" s="358">
        <v>114</v>
      </c>
      <c r="AC60" s="327"/>
    </row>
    <row r="61" spans="1:86" x14ac:dyDescent="0.2">
      <c r="A61" s="354" t="s">
        <v>14</v>
      </c>
      <c r="B61" s="354">
        <v>214</v>
      </c>
      <c r="E61" s="354" t="s">
        <v>28</v>
      </c>
      <c r="F61" s="354">
        <v>114</v>
      </c>
    </row>
    <row r="62" spans="1:86" x14ac:dyDescent="0.2">
      <c r="A62" s="354" t="s">
        <v>15</v>
      </c>
      <c r="B62" s="354">
        <v>214</v>
      </c>
      <c r="E62" s="354" t="s">
        <v>29</v>
      </c>
      <c r="F62" s="354">
        <v>114</v>
      </c>
    </row>
    <row r="63" spans="1:86" x14ac:dyDescent="0.2">
      <c r="A63" s="356" t="s">
        <v>171</v>
      </c>
      <c r="B63" s="357">
        <v>214</v>
      </c>
      <c r="E63" s="356" t="s">
        <v>195</v>
      </c>
      <c r="F63" s="357">
        <v>114</v>
      </c>
    </row>
    <row r="64" spans="1:86" x14ac:dyDescent="0.2">
      <c r="A64" s="356" t="s">
        <v>164</v>
      </c>
      <c r="B64" s="354">
        <v>214</v>
      </c>
      <c r="E64" s="354" t="s">
        <v>35</v>
      </c>
      <c r="F64" s="354">
        <v>114</v>
      </c>
    </row>
    <row r="65" spans="1:6" x14ac:dyDescent="0.2">
      <c r="A65" s="356" t="s">
        <v>241</v>
      </c>
      <c r="B65" s="354">
        <v>214</v>
      </c>
      <c r="E65" s="354" t="s">
        <v>31</v>
      </c>
      <c r="F65" s="354">
        <v>112</v>
      </c>
    </row>
    <row r="66" spans="1:6" x14ac:dyDescent="0.2">
      <c r="A66" s="356" t="s">
        <v>233</v>
      </c>
      <c r="B66" s="357">
        <v>214</v>
      </c>
      <c r="E66" s="354" t="s">
        <v>41</v>
      </c>
      <c r="F66" s="354">
        <v>112</v>
      </c>
    </row>
    <row r="67" spans="1:6" x14ac:dyDescent="0.2">
      <c r="A67" s="354" t="s">
        <v>17</v>
      </c>
      <c r="B67" s="354">
        <v>213</v>
      </c>
      <c r="E67" s="354" t="s">
        <v>215</v>
      </c>
      <c r="F67" s="354">
        <v>111</v>
      </c>
    </row>
    <row r="68" spans="1:6" x14ac:dyDescent="0.2">
      <c r="A68" s="356" t="s">
        <v>50</v>
      </c>
      <c r="B68" s="357">
        <v>213</v>
      </c>
      <c r="E68" s="354" t="s">
        <v>199</v>
      </c>
      <c r="F68" s="354">
        <v>110</v>
      </c>
    </row>
    <row r="69" spans="1:6" x14ac:dyDescent="0.2">
      <c r="A69" s="354" t="s">
        <v>181</v>
      </c>
      <c r="B69" s="354">
        <v>213</v>
      </c>
      <c r="E69" s="327"/>
    </row>
    <row r="70" spans="1:6" x14ac:dyDescent="0.2">
      <c r="A70" s="354" t="s">
        <v>18</v>
      </c>
      <c r="B70" s="354">
        <v>212</v>
      </c>
    </row>
    <row r="71" spans="1:6" x14ac:dyDescent="0.2">
      <c r="A71" s="354" t="s">
        <v>193</v>
      </c>
      <c r="B71" s="354">
        <v>212</v>
      </c>
    </row>
    <row r="72" spans="1:6" x14ac:dyDescent="0.2">
      <c r="A72" s="354" t="s">
        <v>20</v>
      </c>
      <c r="B72" s="354">
        <v>212</v>
      </c>
    </row>
    <row r="73" spans="1:6" x14ac:dyDescent="0.2">
      <c r="A73" s="356" t="s">
        <v>228</v>
      </c>
      <c r="B73" s="357">
        <v>212</v>
      </c>
    </row>
    <row r="74" spans="1:6" x14ac:dyDescent="0.2">
      <c r="A74" s="356" t="s">
        <v>194</v>
      </c>
      <c r="B74" s="357">
        <v>212</v>
      </c>
    </row>
    <row r="75" spans="1:6" x14ac:dyDescent="0.2">
      <c r="A75" s="354" t="s">
        <v>230</v>
      </c>
      <c r="B75" s="354">
        <v>212</v>
      </c>
    </row>
    <row r="76" spans="1:6" x14ac:dyDescent="0.2">
      <c r="A76" s="356" t="s">
        <v>242</v>
      </c>
      <c r="B76" s="354">
        <v>212</v>
      </c>
    </row>
    <row r="77" spans="1:6" x14ac:dyDescent="0.2">
      <c r="A77" s="354"/>
      <c r="B77" s="354"/>
    </row>
    <row r="78" spans="1:6" x14ac:dyDescent="0.2">
      <c r="A78" s="354"/>
      <c r="B78" s="354"/>
    </row>
    <row r="79" spans="1:6" x14ac:dyDescent="0.2">
      <c r="A79" s="356"/>
      <c r="B79" s="357"/>
    </row>
    <row r="80" spans="1:6" x14ac:dyDescent="0.2">
      <c r="A80" s="354"/>
      <c r="B80" s="354"/>
    </row>
    <row r="81" spans="1:2" x14ac:dyDescent="0.2">
      <c r="A81" s="354"/>
      <c r="B81" s="357"/>
    </row>
    <row r="82" spans="1:2" x14ac:dyDescent="0.2">
      <c r="A82" s="354"/>
      <c r="B82" s="354"/>
    </row>
    <row r="83" spans="1:2" x14ac:dyDescent="0.2">
      <c r="A83" s="354"/>
      <c r="B83" s="354"/>
    </row>
    <row r="84" spans="1:2" x14ac:dyDescent="0.2">
      <c r="A84" s="354"/>
      <c r="B84" s="354"/>
    </row>
    <row r="85" spans="1:2" x14ac:dyDescent="0.2">
      <c r="A85" s="356"/>
      <c r="B85" s="354"/>
    </row>
    <row r="86" spans="1:2" x14ac:dyDescent="0.2">
      <c r="A86" s="354"/>
      <c r="B86" s="354"/>
    </row>
    <row r="87" spans="1:2" x14ac:dyDescent="0.2">
      <c r="A87" s="354"/>
      <c r="B87" s="354"/>
    </row>
    <row r="88" spans="1:2" x14ac:dyDescent="0.2">
      <c r="A88" s="356"/>
      <c r="B88" s="358"/>
    </row>
    <row r="89" spans="1:2" x14ac:dyDescent="0.2">
      <c r="A89" s="354"/>
      <c r="B89" s="354"/>
    </row>
    <row r="90" spans="1:2" x14ac:dyDescent="0.2">
      <c r="A90" s="354"/>
      <c r="B90" s="354"/>
    </row>
    <row r="91" spans="1:2" x14ac:dyDescent="0.2">
      <c r="A91" s="356"/>
      <c r="B91" s="357"/>
    </row>
    <row r="92" spans="1:2" x14ac:dyDescent="0.2">
      <c r="A92" s="354"/>
      <c r="B92" s="354"/>
    </row>
    <row r="93" spans="1:2" x14ac:dyDescent="0.2">
      <c r="A93" s="354"/>
      <c r="B93" s="354"/>
    </row>
    <row r="94" spans="1:2" x14ac:dyDescent="0.2">
      <c r="A94" s="354"/>
      <c r="B94" s="354"/>
    </row>
    <row r="95" spans="1:2" x14ac:dyDescent="0.2">
      <c r="A95" s="354"/>
      <c r="B95" s="354"/>
    </row>
    <row r="96" spans="1:2" x14ac:dyDescent="0.2">
      <c r="A96" s="354"/>
      <c r="B96" s="354"/>
    </row>
  </sheetData>
  <mergeCells count="18">
    <mergeCell ref="BV3:BX3"/>
    <mergeCell ref="CD3:CF3"/>
    <mergeCell ref="CG3:CI3"/>
    <mergeCell ref="AW3:AY3"/>
    <mergeCell ref="AZ3:BB3"/>
    <mergeCell ref="BH3:BJ3"/>
    <mergeCell ref="BK3:BM3"/>
    <mergeCell ref="BS3:BU3"/>
    <mergeCell ref="AL3:AN3"/>
    <mergeCell ref="AO3:AQ3"/>
    <mergeCell ref="AC3:AE3"/>
    <mergeCell ref="E3:G3"/>
    <mergeCell ref="B3:D3"/>
    <mergeCell ref="B26:D26"/>
    <mergeCell ref="E26:G26"/>
    <mergeCell ref="N3:P3"/>
    <mergeCell ref="Q3:S3"/>
    <mergeCell ref="Z3:AB3"/>
  </mergeCells>
  <pageMargins left="0.7" right="0.7" top="0.75" bottom="0.75" header="0.3" footer="0.3"/>
  <pageSetup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96D0A-AF7E-4FD0-8475-9A072932F63C}">
  <dimension ref="A1:O33"/>
  <sheetViews>
    <sheetView tabSelected="1" topLeftCell="A3" workbookViewId="0">
      <selection activeCell="F23" sqref="F23"/>
    </sheetView>
  </sheetViews>
  <sheetFormatPr defaultColWidth="9.140625" defaultRowHeight="13.5" x14ac:dyDescent="0.25"/>
  <cols>
    <col min="1" max="1" width="12.42578125" style="434" customWidth="1"/>
    <col min="2" max="2" width="10.7109375" style="434" hidden="1" customWidth="1"/>
    <col min="3" max="3" width="11.42578125" style="434" customWidth="1"/>
    <col min="4" max="5" width="10.7109375" style="434" customWidth="1"/>
    <col min="6" max="6" width="18.28515625" style="434" customWidth="1"/>
    <col min="7" max="8" width="10.7109375" style="434" hidden="1" customWidth="1"/>
    <col min="9" max="10" width="10.7109375" style="434" customWidth="1"/>
    <col min="11" max="11" width="12.42578125" style="434" customWidth="1"/>
    <col min="12" max="12" width="10.7109375" style="434" customWidth="1"/>
    <col min="13" max="16384" width="9.140625" style="434"/>
  </cols>
  <sheetData>
    <row r="1" spans="1:15" s="492" customFormat="1" ht="15" x14ac:dyDescent="0.2">
      <c r="A1" s="495" t="s">
        <v>305</v>
      </c>
      <c r="B1" s="495"/>
      <c r="C1" s="495"/>
      <c r="D1" s="495"/>
      <c r="E1" s="494"/>
      <c r="F1" s="492" t="s">
        <v>304</v>
      </c>
      <c r="O1" s="493"/>
    </row>
    <row r="2" spans="1:15" x14ac:dyDescent="0.25">
      <c r="A2" s="491"/>
      <c r="B2" s="491"/>
      <c r="C2" s="490"/>
      <c r="D2" s="490"/>
      <c r="E2" s="490"/>
      <c r="F2" s="490"/>
    </row>
    <row r="3" spans="1:15" ht="39" x14ac:dyDescent="0.25">
      <c r="A3" s="489" t="s">
        <v>65</v>
      </c>
      <c r="B3" s="488"/>
      <c r="C3" s="487" t="s">
        <v>67</v>
      </c>
      <c r="D3" s="487" t="s">
        <v>68</v>
      </c>
      <c r="E3" s="487" t="s">
        <v>69</v>
      </c>
      <c r="F3" s="487" t="s">
        <v>70</v>
      </c>
      <c r="G3" s="486"/>
      <c r="H3" s="486"/>
      <c r="I3" s="486" t="s">
        <v>300</v>
      </c>
      <c r="J3" s="486" t="s">
        <v>299</v>
      </c>
      <c r="K3" s="485" t="s">
        <v>307</v>
      </c>
      <c r="L3" s="485" t="s">
        <v>236</v>
      </c>
    </row>
    <row r="4" spans="1:15" x14ac:dyDescent="0.25">
      <c r="A4" s="481" t="s">
        <v>66</v>
      </c>
      <c r="B4" s="484"/>
      <c r="C4" s="483">
        <v>10.226900000000001</v>
      </c>
      <c r="D4" s="483">
        <v>12.209899999999999</v>
      </c>
      <c r="E4" s="483">
        <v>14.726100000000001</v>
      </c>
      <c r="F4" s="483">
        <v>17.2423</v>
      </c>
      <c r="G4" s="478"/>
      <c r="H4" s="478"/>
      <c r="I4" s="478">
        <v>18</v>
      </c>
      <c r="J4" s="478">
        <v>16</v>
      </c>
      <c r="K4" s="482">
        <v>20</v>
      </c>
      <c r="L4" s="482">
        <v>25</v>
      </c>
    </row>
    <row r="5" spans="1:15" x14ac:dyDescent="0.25">
      <c r="A5" s="481">
        <v>2</v>
      </c>
      <c r="B5" s="484"/>
      <c r="C5" s="483">
        <v>10.789400000000001</v>
      </c>
      <c r="D5" s="483">
        <v>12.881500000000001</v>
      </c>
      <c r="E5" s="483">
        <v>15.536</v>
      </c>
      <c r="F5" s="483">
        <v>18.1906</v>
      </c>
      <c r="G5" s="478"/>
      <c r="H5" s="478"/>
      <c r="I5" s="478">
        <v>18.5</v>
      </c>
      <c r="J5" s="478">
        <v>17</v>
      </c>
      <c r="K5" s="482">
        <v>22</v>
      </c>
      <c r="L5" s="482">
        <f>L4*1.03</f>
        <v>25.75</v>
      </c>
    </row>
    <row r="6" spans="1:15" x14ac:dyDescent="0.25">
      <c r="A6" s="481">
        <v>3</v>
      </c>
      <c r="B6" s="484"/>
      <c r="C6" s="483">
        <v>11.3828</v>
      </c>
      <c r="D6" s="483">
        <v>13.68</v>
      </c>
      <c r="E6" s="483">
        <v>16.390499999999999</v>
      </c>
      <c r="F6" s="483">
        <v>19.191099999999999</v>
      </c>
      <c r="G6" s="478"/>
      <c r="H6" s="478"/>
      <c r="I6" s="478">
        <v>19</v>
      </c>
      <c r="J6" s="478">
        <v>18</v>
      </c>
      <c r="K6" s="482">
        <v>24</v>
      </c>
      <c r="L6" s="482">
        <f>L5*1.03</f>
        <v>26.522500000000001</v>
      </c>
    </row>
    <row r="7" spans="1:15" x14ac:dyDescent="0.25">
      <c r="A7" s="481">
        <v>4</v>
      </c>
      <c r="B7" s="484"/>
      <c r="C7" s="483"/>
      <c r="D7" s="483"/>
      <c r="E7" s="483"/>
      <c r="F7" s="483"/>
      <c r="G7" s="478"/>
      <c r="H7" s="478"/>
      <c r="I7" s="478">
        <v>19.5</v>
      </c>
      <c r="J7" s="478">
        <v>19</v>
      </c>
      <c r="K7" s="482">
        <v>26</v>
      </c>
      <c r="L7" s="482">
        <f>L6*1.03</f>
        <v>27.318175</v>
      </c>
    </row>
    <row r="8" spans="1:15" x14ac:dyDescent="0.25">
      <c r="A8" s="481">
        <v>5</v>
      </c>
      <c r="B8" s="484"/>
      <c r="C8" s="483"/>
      <c r="D8" s="483"/>
      <c r="E8" s="483"/>
      <c r="F8" s="483"/>
      <c r="G8" s="478"/>
      <c r="H8" s="478"/>
      <c r="I8" s="478">
        <v>20</v>
      </c>
      <c r="J8" s="478">
        <v>20</v>
      </c>
      <c r="K8" s="482">
        <v>28</v>
      </c>
      <c r="L8" s="482">
        <f>L7*1.03</f>
        <v>28.137720250000001</v>
      </c>
    </row>
    <row r="9" spans="1:15" x14ac:dyDescent="0.25">
      <c r="A9" s="481">
        <v>6</v>
      </c>
      <c r="B9" s="480"/>
      <c r="C9" s="479"/>
      <c r="D9" s="479"/>
      <c r="E9" s="479"/>
      <c r="F9" s="479"/>
      <c r="G9" s="478"/>
      <c r="H9" s="478"/>
      <c r="I9" s="478"/>
      <c r="J9" s="478"/>
      <c r="K9" s="482">
        <v>30</v>
      </c>
      <c r="L9" s="482">
        <f>L8*1.03</f>
        <v>28.981851857500001</v>
      </c>
    </row>
    <row r="10" spans="1:15" x14ac:dyDescent="0.25">
      <c r="A10" s="481"/>
      <c r="B10" s="480"/>
      <c r="C10" s="479"/>
      <c r="D10" s="479"/>
      <c r="E10" s="479"/>
      <c r="F10" s="479"/>
      <c r="G10" s="478"/>
      <c r="H10" s="478"/>
      <c r="I10" s="478"/>
      <c r="J10" s="478"/>
      <c r="K10" s="477"/>
      <c r="L10" s="477"/>
    </row>
    <row r="11" spans="1:15" x14ac:dyDescent="0.25">
      <c r="A11" s="476" t="s">
        <v>64</v>
      </c>
      <c r="B11" s="475"/>
      <c r="C11" s="474" t="str">
        <f>C3</f>
        <v>Level I</v>
      </c>
      <c r="D11" s="474" t="str">
        <f>D3</f>
        <v>Level II</v>
      </c>
      <c r="E11" s="474" t="str">
        <f>E3</f>
        <v>Level III</v>
      </c>
      <c r="F11" s="474" t="str">
        <f>F3</f>
        <v>Level IV</v>
      </c>
    </row>
    <row r="12" spans="1:15" ht="40.5" x14ac:dyDescent="0.25">
      <c r="A12" s="473" t="s">
        <v>303</v>
      </c>
      <c r="B12" s="471"/>
      <c r="C12" s="470" t="s">
        <v>218</v>
      </c>
      <c r="D12" s="471" t="s">
        <v>220</v>
      </c>
      <c r="E12" s="470" t="s">
        <v>302</v>
      </c>
      <c r="F12" s="470" t="s">
        <v>301</v>
      </c>
      <c r="G12" s="470"/>
      <c r="H12" s="470"/>
      <c r="I12" s="470"/>
      <c r="J12" s="470"/>
      <c r="O12" s="469"/>
    </row>
    <row r="13" spans="1:15" ht="40.5" x14ac:dyDescent="0.25">
      <c r="A13" s="472"/>
      <c r="B13" s="471"/>
      <c r="C13" s="470"/>
      <c r="D13" s="471" t="s">
        <v>298</v>
      </c>
      <c r="E13" s="470"/>
      <c r="F13" s="470"/>
      <c r="G13" s="470"/>
      <c r="H13" s="470"/>
      <c r="I13" s="470"/>
      <c r="J13" s="470"/>
      <c r="O13" s="469"/>
    </row>
    <row r="14" spans="1:15" ht="27" x14ac:dyDescent="0.25">
      <c r="A14" s="448"/>
      <c r="B14" s="445"/>
      <c r="C14" s="446"/>
      <c r="D14" s="445" t="s">
        <v>73</v>
      </c>
      <c r="E14" s="446"/>
      <c r="F14" s="446"/>
      <c r="G14" s="443"/>
      <c r="H14" s="443"/>
      <c r="I14" s="443"/>
      <c r="J14" s="443"/>
      <c r="O14" s="469"/>
    </row>
    <row r="15" spans="1:15" x14ac:dyDescent="0.25">
      <c r="A15" s="448"/>
      <c r="B15" s="445"/>
      <c r="C15" s="446"/>
      <c r="D15" s="445"/>
      <c r="E15" s="446"/>
      <c r="F15" s="446"/>
      <c r="G15" s="443"/>
      <c r="H15" s="443"/>
      <c r="I15" s="443"/>
      <c r="J15" s="443"/>
      <c r="O15" s="469"/>
    </row>
    <row r="16" spans="1:15" ht="40.5" x14ac:dyDescent="0.25">
      <c r="A16" s="468" t="s">
        <v>297</v>
      </c>
      <c r="B16" s="441"/>
      <c r="C16" s="439" t="s">
        <v>296</v>
      </c>
      <c r="D16" s="439" t="s">
        <v>295</v>
      </c>
      <c r="E16" s="439" t="s">
        <v>294</v>
      </c>
      <c r="F16" s="439" t="s">
        <v>293</v>
      </c>
      <c r="G16" s="438"/>
      <c r="H16" s="438"/>
      <c r="I16" s="438"/>
      <c r="J16" s="438"/>
      <c r="K16" s="723"/>
    </row>
    <row r="17" spans="1:11" ht="27" x14ac:dyDescent="0.25">
      <c r="A17" s="468"/>
      <c r="B17" s="441"/>
      <c r="C17" s="439" t="s">
        <v>454</v>
      </c>
      <c r="D17" s="439"/>
      <c r="E17" s="439"/>
      <c r="F17" s="439"/>
      <c r="G17" s="438"/>
      <c r="H17" s="438"/>
      <c r="I17" s="438"/>
      <c r="J17" s="438"/>
      <c r="K17" s="723"/>
    </row>
    <row r="18" spans="1:11" ht="54" x14ac:dyDescent="0.25">
      <c r="A18" s="467" t="s">
        <v>292</v>
      </c>
      <c r="B18" s="463"/>
      <c r="C18" s="463" t="s">
        <v>291</v>
      </c>
      <c r="D18" s="463" t="s">
        <v>290</v>
      </c>
      <c r="E18" s="463" t="s">
        <v>289</v>
      </c>
      <c r="F18" s="463"/>
      <c r="G18" s="462"/>
      <c r="H18" s="461"/>
      <c r="I18" s="461"/>
      <c r="J18" s="461"/>
    </row>
    <row r="19" spans="1:11" x14ac:dyDescent="0.25">
      <c r="A19" s="466"/>
      <c r="B19" s="465"/>
      <c r="C19" s="463" t="s">
        <v>222</v>
      </c>
      <c r="D19" s="463"/>
      <c r="E19" s="463"/>
      <c r="F19" s="463"/>
      <c r="G19" s="462"/>
      <c r="H19" s="461"/>
      <c r="I19" s="461"/>
      <c r="J19" s="461"/>
    </row>
    <row r="20" spans="1:11" ht="27" x14ac:dyDescent="0.25">
      <c r="A20" s="466"/>
      <c r="B20" s="465"/>
      <c r="C20" s="463" t="s">
        <v>288</v>
      </c>
      <c r="D20" s="463" t="s">
        <v>287</v>
      </c>
      <c r="E20" s="463"/>
      <c r="F20" s="463" t="s">
        <v>453</v>
      </c>
      <c r="G20" s="462"/>
      <c r="H20" s="461"/>
      <c r="I20" s="461"/>
      <c r="J20" s="461"/>
    </row>
    <row r="21" spans="1:11" ht="54" x14ac:dyDescent="0.25">
      <c r="A21" s="466"/>
      <c r="B21" s="465"/>
      <c r="C21" s="463" t="s">
        <v>286</v>
      </c>
      <c r="D21" s="463" t="s">
        <v>221</v>
      </c>
      <c r="E21" s="464"/>
      <c r="F21" s="463"/>
      <c r="G21" s="462"/>
      <c r="H21" s="461"/>
      <c r="I21" s="461"/>
      <c r="J21" s="461"/>
    </row>
    <row r="22" spans="1:11" ht="40.5" x14ac:dyDescent="0.25">
      <c r="A22" s="453" t="s">
        <v>283</v>
      </c>
      <c r="B22" s="452"/>
      <c r="C22" s="452"/>
      <c r="D22" s="450"/>
      <c r="E22" s="451" t="s">
        <v>282</v>
      </c>
      <c r="F22" s="450" t="s">
        <v>311</v>
      </c>
      <c r="G22" s="450"/>
      <c r="H22" s="449"/>
      <c r="I22" s="449"/>
      <c r="J22" s="449"/>
      <c r="K22" s="454" t="s">
        <v>219</v>
      </c>
    </row>
    <row r="23" spans="1:11" ht="54" x14ac:dyDescent="0.25">
      <c r="A23" s="453"/>
      <c r="B23" s="452"/>
      <c r="C23" s="452"/>
      <c r="D23" s="450"/>
      <c r="E23" s="451" t="s">
        <v>281</v>
      </c>
      <c r="F23" s="450"/>
      <c r="G23" s="449"/>
      <c r="H23" s="449"/>
      <c r="I23" s="449"/>
      <c r="J23" s="449"/>
      <c r="K23" s="449"/>
    </row>
    <row r="24" spans="1:11" ht="27" x14ac:dyDescent="0.25">
      <c r="A24" s="460" t="s">
        <v>285</v>
      </c>
      <c r="B24" s="459"/>
      <c r="C24" s="459" t="s">
        <v>284</v>
      </c>
      <c r="D24" s="457"/>
      <c r="E24" s="458"/>
      <c r="F24" s="457"/>
      <c r="G24" s="456"/>
      <c r="H24" s="456"/>
      <c r="I24" s="456"/>
      <c r="J24" s="455"/>
    </row>
    <row r="25" spans="1:11" ht="27" x14ac:dyDescent="0.25">
      <c r="A25" s="448" t="s">
        <v>280</v>
      </c>
      <c r="B25" s="447"/>
      <c r="C25" s="447"/>
      <c r="D25" s="445"/>
      <c r="E25" s="446"/>
      <c r="F25" s="445" t="s">
        <v>452</v>
      </c>
      <c r="G25" s="443"/>
      <c r="H25" s="443"/>
      <c r="I25" s="443"/>
      <c r="J25" s="444"/>
      <c r="K25" s="724" t="s">
        <v>456</v>
      </c>
    </row>
    <row r="26" spans="1:11" x14ac:dyDescent="0.25">
      <c r="A26" s="448"/>
      <c r="B26" s="447"/>
      <c r="C26" s="447"/>
      <c r="D26" s="445"/>
      <c r="E26" s="446"/>
      <c r="F26" s="445" t="s">
        <v>455</v>
      </c>
      <c r="G26" s="443"/>
      <c r="H26" s="443"/>
      <c r="I26" s="443"/>
      <c r="J26" s="444"/>
      <c r="K26" s="724"/>
    </row>
    <row r="27" spans="1:11" ht="40.5" x14ac:dyDescent="0.25">
      <c r="A27" s="442" t="s">
        <v>279</v>
      </c>
      <c r="B27" s="441"/>
      <c r="C27" s="441" t="s">
        <v>278</v>
      </c>
      <c r="D27" s="439"/>
      <c r="E27" s="440"/>
      <c r="F27" s="439"/>
      <c r="G27" s="438"/>
      <c r="H27" s="438"/>
      <c r="I27" s="438"/>
      <c r="J27" s="438"/>
      <c r="K27" s="438"/>
    </row>
    <row r="28" spans="1:11" x14ac:dyDescent="0.25">
      <c r="A28" s="436" t="s">
        <v>277</v>
      </c>
      <c r="B28" s="436"/>
      <c r="C28" s="436"/>
      <c r="D28" s="436"/>
      <c r="E28" s="436"/>
      <c r="F28" s="436"/>
      <c r="G28" s="435"/>
      <c r="H28" s="435"/>
      <c r="I28" s="435"/>
      <c r="J28" s="435"/>
      <c r="K28" s="435"/>
    </row>
    <row r="29" spans="1:11" x14ac:dyDescent="0.25">
      <c r="A29" s="437" t="s">
        <v>275</v>
      </c>
      <c r="B29" s="436"/>
      <c r="C29" s="436"/>
      <c r="D29" s="436"/>
      <c r="E29" s="436"/>
      <c r="F29" s="436"/>
      <c r="G29" s="435"/>
      <c r="H29" s="435"/>
      <c r="I29" s="435"/>
      <c r="J29" s="435"/>
      <c r="K29" s="435"/>
    </row>
    <row r="30" spans="1:11" x14ac:dyDescent="0.25">
      <c r="A30" s="436" t="s">
        <v>217</v>
      </c>
      <c r="B30" s="436"/>
      <c r="C30" s="436"/>
      <c r="D30" s="436"/>
      <c r="E30" s="436"/>
      <c r="F30" s="436"/>
      <c r="G30" s="435"/>
      <c r="H30" s="435"/>
      <c r="I30" s="435"/>
      <c r="J30" s="435"/>
      <c r="K30" s="435"/>
    </row>
    <row r="31" spans="1:11" x14ac:dyDescent="0.25">
      <c r="A31" s="436" t="s">
        <v>216</v>
      </c>
      <c r="B31" s="436"/>
      <c r="C31" s="436"/>
      <c r="D31" s="436"/>
      <c r="E31" s="436"/>
      <c r="F31" s="436"/>
      <c r="G31" s="435"/>
      <c r="H31" s="435"/>
      <c r="I31" s="435"/>
      <c r="J31" s="435"/>
      <c r="K31" s="435"/>
    </row>
    <row r="32" spans="1:11" x14ac:dyDescent="0.25">
      <c r="A32" s="436" t="s">
        <v>223</v>
      </c>
      <c r="B32" s="436"/>
      <c r="C32" s="436"/>
      <c r="D32" s="436"/>
      <c r="E32" s="436"/>
      <c r="F32" s="436"/>
      <c r="G32" s="435"/>
      <c r="H32" s="435"/>
      <c r="I32" s="435"/>
      <c r="J32" s="435"/>
      <c r="K32" s="435"/>
    </row>
    <row r="33" spans="1:11" x14ac:dyDescent="0.25">
      <c r="A33" s="435" t="s">
        <v>306</v>
      </c>
      <c r="B33" s="435"/>
      <c r="C33" s="435"/>
      <c r="D33" s="435"/>
      <c r="E33" s="435"/>
      <c r="F33" s="435"/>
      <c r="G33" s="435"/>
      <c r="H33" s="435"/>
      <c r="I33" s="435"/>
      <c r="J33" s="435"/>
      <c r="K33" s="43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0"/>
  <sheetViews>
    <sheetView workbookViewId="0">
      <selection activeCell="E33" sqref="E33"/>
    </sheetView>
  </sheetViews>
  <sheetFormatPr defaultRowHeight="12.75" x14ac:dyDescent="0.2"/>
  <cols>
    <col min="1" max="1" width="59.140625" customWidth="1"/>
    <col min="2" max="2" width="20.140625" customWidth="1"/>
  </cols>
  <sheetData>
    <row r="1" spans="1:3" ht="55.9" customHeight="1" x14ac:dyDescent="0.25">
      <c r="A1" s="219" t="s">
        <v>91</v>
      </c>
      <c r="B1" s="220" t="s">
        <v>210</v>
      </c>
    </row>
    <row r="2" spans="1:3" hidden="1" x14ac:dyDescent="0.2">
      <c r="A2" s="32"/>
      <c r="B2" s="32"/>
    </row>
    <row r="3" spans="1:3" hidden="1" x14ac:dyDescent="0.2">
      <c r="A3" s="57" t="s">
        <v>65</v>
      </c>
      <c r="B3" s="56" t="s">
        <v>88</v>
      </c>
    </row>
    <row r="4" spans="1:3" hidden="1" x14ac:dyDescent="0.2">
      <c r="A4" s="52" t="s">
        <v>92</v>
      </c>
      <c r="B4" s="60">
        <v>11.660399999999999</v>
      </c>
    </row>
    <row r="5" spans="1:3" hidden="1" x14ac:dyDescent="0.2">
      <c r="A5" s="41" t="s">
        <v>94</v>
      </c>
      <c r="B5" s="61">
        <f>11.8705*1.019</f>
        <v>12.096039499999998</v>
      </c>
    </row>
    <row r="6" spans="1:3" hidden="1" x14ac:dyDescent="0.2">
      <c r="A6" s="41" t="s">
        <v>93</v>
      </c>
      <c r="B6" s="61">
        <f>15.5265*1.019</f>
        <v>15.821503499999999</v>
      </c>
    </row>
    <row r="7" spans="1:3" hidden="1" x14ac:dyDescent="0.2">
      <c r="A7" s="63"/>
      <c r="B7" s="64"/>
    </row>
    <row r="8" spans="1:3" hidden="1" x14ac:dyDescent="0.2">
      <c r="A8" s="55" t="s">
        <v>89</v>
      </c>
      <c r="B8" s="65"/>
    </row>
    <row r="9" spans="1:3" hidden="1" x14ac:dyDescent="0.2">
      <c r="A9" s="52" t="s">
        <v>92</v>
      </c>
      <c r="B9" s="62">
        <f>11.4429*1.019</f>
        <v>11.660315099999998</v>
      </c>
    </row>
    <row r="10" spans="1:3" hidden="1" x14ac:dyDescent="0.2">
      <c r="A10" s="41" t="s">
        <v>94</v>
      </c>
      <c r="B10" s="62">
        <f>11.8705*1.019</f>
        <v>12.096039499999998</v>
      </c>
    </row>
    <row r="11" spans="1:3" hidden="1" x14ac:dyDescent="0.2">
      <c r="A11" s="41" t="s">
        <v>93</v>
      </c>
      <c r="B11" s="62">
        <f>15.5265*1.019</f>
        <v>15.821503499999999</v>
      </c>
    </row>
    <row r="12" spans="1:3" hidden="1" x14ac:dyDescent="0.2">
      <c r="A12" s="63"/>
      <c r="B12" s="59"/>
    </row>
    <row r="13" spans="1:3" hidden="1" x14ac:dyDescent="0.2">
      <c r="B13" s="58"/>
    </row>
    <row r="14" spans="1:3" x14ac:dyDescent="0.2">
      <c r="A14" s="57" t="s">
        <v>65</v>
      </c>
      <c r="B14" s="56" t="s">
        <v>235</v>
      </c>
    </row>
    <row r="15" spans="1:3" x14ac:dyDescent="0.2">
      <c r="A15" s="52" t="s">
        <v>92</v>
      </c>
      <c r="B15" s="60">
        <f>ROUND(11.6604*3,4)</f>
        <v>34.981200000000001</v>
      </c>
      <c r="C15">
        <v>11.660399999999999</v>
      </c>
    </row>
    <row r="16" spans="1:3" x14ac:dyDescent="0.2">
      <c r="A16" s="41" t="s">
        <v>94</v>
      </c>
      <c r="B16" s="61">
        <f>ROUND(12.096*3,4)</f>
        <v>36.287999999999997</v>
      </c>
      <c r="C16">
        <v>12.096</v>
      </c>
    </row>
    <row r="17" spans="1:3" x14ac:dyDescent="0.2">
      <c r="A17" s="41" t="s">
        <v>93</v>
      </c>
      <c r="B17" s="61">
        <f>ROUND(15.8215*3,4)</f>
        <v>47.464500000000001</v>
      </c>
      <c r="C17">
        <v>15.8215</v>
      </c>
    </row>
    <row r="18" spans="1:3" x14ac:dyDescent="0.2">
      <c r="A18" s="63"/>
      <c r="B18" s="64"/>
    </row>
    <row r="19" spans="1:3" x14ac:dyDescent="0.2">
      <c r="A19" s="55" t="s">
        <v>89</v>
      </c>
      <c r="B19" s="65"/>
    </row>
    <row r="20" spans="1:3" x14ac:dyDescent="0.2">
      <c r="A20" s="52" t="s">
        <v>92</v>
      </c>
      <c r="B20" s="62">
        <f>ROUND(11.6603*3,4)</f>
        <v>34.980899999999998</v>
      </c>
      <c r="C20">
        <v>11.660399999999999</v>
      </c>
    </row>
    <row r="21" spans="1:3" x14ac:dyDescent="0.2">
      <c r="A21" s="41" t="s">
        <v>94</v>
      </c>
      <c r="B21" s="62">
        <f>ROUND(12.096*3,4)</f>
        <v>36.287999999999997</v>
      </c>
      <c r="C21">
        <v>12.096</v>
      </c>
    </row>
    <row r="22" spans="1:3" x14ac:dyDescent="0.2">
      <c r="A22" s="41" t="s">
        <v>93</v>
      </c>
      <c r="B22" s="62">
        <f>ROUND(15.8215*3,4)</f>
        <v>47.464500000000001</v>
      </c>
      <c r="C22">
        <v>15.8215</v>
      </c>
    </row>
    <row r="23" spans="1:3" x14ac:dyDescent="0.2">
      <c r="A23" s="63"/>
      <c r="B23" s="59"/>
    </row>
    <row r="24" spans="1:3" x14ac:dyDescent="0.2">
      <c r="B24" s="58"/>
    </row>
    <row r="25" spans="1:3" x14ac:dyDescent="0.2">
      <c r="A25" s="66" t="s">
        <v>90</v>
      </c>
      <c r="B25" s="67">
        <v>20.382400000000001</v>
      </c>
    </row>
    <row r="29" spans="1:3" x14ac:dyDescent="0.2">
      <c r="A29" s="221" t="s">
        <v>211</v>
      </c>
    </row>
    <row r="30" spans="1:3" x14ac:dyDescent="0.2">
      <c r="A30" s="221" t="s">
        <v>212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Q148"/>
  <sheetViews>
    <sheetView topLeftCell="AW32" zoomScaleNormal="100" zoomScaleSheetLayoutView="100" workbookViewId="0">
      <selection activeCell="AZ67" sqref="AZ67"/>
    </sheetView>
  </sheetViews>
  <sheetFormatPr defaultColWidth="9.140625" defaultRowHeight="12" x14ac:dyDescent="0.2"/>
  <cols>
    <col min="1" max="12" width="0" style="82" hidden="1" customWidth="1"/>
    <col min="13" max="13" width="9.85546875" style="82" hidden="1" customWidth="1"/>
    <col min="14" max="15" width="0" style="82" hidden="1" customWidth="1"/>
    <col min="16" max="31" width="9.140625" style="82" hidden="1" customWidth="1"/>
    <col min="32" max="32" width="10.42578125" style="82" hidden="1" customWidth="1"/>
    <col min="33" max="36" width="9.140625" style="82" hidden="1" customWidth="1"/>
    <col min="37" max="48" width="0" style="82" hidden="1" customWidth="1"/>
    <col min="49" max="16384" width="9.140625" style="82"/>
  </cols>
  <sheetData>
    <row r="1" spans="1:94" s="83" customFormat="1" ht="30" customHeight="1" x14ac:dyDescent="0.2">
      <c r="A1" s="155" t="s">
        <v>269</v>
      </c>
      <c r="B1" s="120"/>
      <c r="C1" s="120"/>
      <c r="D1" s="120"/>
      <c r="E1" s="120"/>
      <c r="F1" s="120"/>
      <c r="G1" s="120"/>
      <c r="H1" s="120"/>
      <c r="I1" s="120"/>
      <c r="J1" s="80"/>
      <c r="M1" s="155" t="s">
        <v>269</v>
      </c>
      <c r="N1" s="120"/>
      <c r="O1" s="120"/>
      <c r="P1" s="120"/>
      <c r="Q1" s="120"/>
      <c r="R1" s="120"/>
      <c r="S1" s="120"/>
      <c r="T1" s="120"/>
      <c r="U1" s="120"/>
      <c r="V1" s="80"/>
      <c r="Y1" s="155" t="s">
        <v>269</v>
      </c>
      <c r="Z1" s="120"/>
      <c r="AA1" s="120"/>
      <c r="AB1" s="120"/>
      <c r="AC1" s="120"/>
      <c r="AD1" s="120"/>
      <c r="AE1" s="120"/>
      <c r="AF1" s="120"/>
      <c r="AG1" s="120"/>
      <c r="AH1" s="80"/>
      <c r="AK1" s="155" t="s">
        <v>269</v>
      </c>
      <c r="AL1" s="120"/>
      <c r="AM1" s="120"/>
      <c r="AN1" s="120"/>
      <c r="AO1" s="120"/>
      <c r="AP1" s="120"/>
      <c r="AQ1" s="120"/>
      <c r="AR1" s="120"/>
      <c r="AS1" s="120"/>
      <c r="AT1" s="80"/>
      <c r="AW1" s="155" t="s">
        <v>269</v>
      </c>
      <c r="AX1" s="120"/>
      <c r="AY1" s="120"/>
      <c r="AZ1" s="120"/>
      <c r="BA1" s="120"/>
      <c r="BB1" s="120"/>
      <c r="BC1" s="120"/>
      <c r="BD1" s="120"/>
      <c r="BE1" s="120"/>
      <c r="BF1" s="80"/>
      <c r="BI1" s="155" t="s">
        <v>269</v>
      </c>
      <c r="BJ1" s="120"/>
      <c r="BK1" s="120"/>
      <c r="BL1" s="120"/>
      <c r="BM1" s="120"/>
      <c r="BN1" s="120"/>
      <c r="BO1" s="120"/>
      <c r="BP1" s="120"/>
      <c r="BQ1" s="120"/>
      <c r="BR1" s="80"/>
      <c r="BU1" s="155" t="s">
        <v>269</v>
      </c>
      <c r="BV1" s="120"/>
      <c r="BW1" s="120"/>
      <c r="BX1" s="120"/>
      <c r="BY1" s="120"/>
      <c r="BZ1" s="120"/>
      <c r="CA1" s="120"/>
      <c r="CB1" s="120"/>
      <c r="CC1" s="120"/>
      <c r="CD1" s="80"/>
      <c r="CG1" s="155" t="s">
        <v>269</v>
      </c>
      <c r="CH1" s="120"/>
      <c r="CI1" s="120"/>
      <c r="CJ1" s="120"/>
      <c r="CK1" s="120"/>
      <c r="CL1" s="120"/>
      <c r="CM1" s="120"/>
      <c r="CN1" s="120"/>
      <c r="CO1" s="120"/>
      <c r="CP1" s="80"/>
    </row>
    <row r="2" spans="1:94" x14ac:dyDescent="0.2">
      <c r="A2" s="121" t="s">
        <v>95</v>
      </c>
      <c r="B2" s="122"/>
      <c r="C2" s="123"/>
      <c r="D2" s="122"/>
      <c r="E2" s="122" t="s">
        <v>2</v>
      </c>
      <c r="F2" s="123" t="s">
        <v>95</v>
      </c>
      <c r="G2" s="123"/>
      <c r="H2" s="123"/>
      <c r="I2" s="123"/>
      <c r="J2" s="124" t="s">
        <v>2</v>
      </c>
      <c r="M2" s="121" t="s">
        <v>95</v>
      </c>
      <c r="N2" s="122"/>
      <c r="O2" s="123"/>
      <c r="P2" s="122"/>
      <c r="Q2" s="122" t="s">
        <v>2</v>
      </c>
      <c r="R2" s="123" t="s">
        <v>95</v>
      </c>
      <c r="S2" s="123"/>
      <c r="T2" s="123"/>
      <c r="U2" s="123"/>
      <c r="V2" s="124" t="s">
        <v>2</v>
      </c>
      <c r="Y2" s="121" t="s">
        <v>95</v>
      </c>
      <c r="Z2" s="122"/>
      <c r="AA2" s="123"/>
      <c r="AB2" s="122"/>
      <c r="AC2" s="122" t="s">
        <v>2</v>
      </c>
      <c r="AD2" s="123" t="s">
        <v>95</v>
      </c>
      <c r="AE2" s="123"/>
      <c r="AF2" s="123"/>
      <c r="AG2" s="123"/>
      <c r="AH2" s="124" t="s">
        <v>2</v>
      </c>
      <c r="AK2" s="121" t="s">
        <v>95</v>
      </c>
      <c r="AL2" s="122"/>
      <c r="AM2" s="123"/>
      <c r="AN2" s="122"/>
      <c r="AO2" s="122" t="s">
        <v>2</v>
      </c>
      <c r="AP2" s="123" t="s">
        <v>95</v>
      </c>
      <c r="AQ2" s="123"/>
      <c r="AR2" s="123"/>
      <c r="AS2" s="123"/>
      <c r="AT2" s="124" t="s">
        <v>2</v>
      </c>
      <c r="AW2" s="121" t="s">
        <v>95</v>
      </c>
      <c r="AX2" s="122"/>
      <c r="AY2" s="123"/>
      <c r="AZ2" s="122"/>
      <c r="BA2" s="122" t="s">
        <v>2</v>
      </c>
      <c r="BB2" s="123" t="s">
        <v>95</v>
      </c>
      <c r="BC2" s="123"/>
      <c r="BD2" s="123"/>
      <c r="BE2" s="123"/>
      <c r="BF2" s="124" t="s">
        <v>2</v>
      </c>
      <c r="BI2" s="121" t="s">
        <v>95</v>
      </c>
      <c r="BJ2" s="122"/>
      <c r="BK2" s="123"/>
      <c r="BL2" s="122"/>
      <c r="BM2" s="122" t="s">
        <v>2</v>
      </c>
      <c r="BN2" s="123" t="s">
        <v>95</v>
      </c>
      <c r="BO2" s="123"/>
      <c r="BP2" s="123"/>
      <c r="BQ2" s="123"/>
      <c r="BR2" s="124" t="s">
        <v>2</v>
      </c>
      <c r="BU2" s="121" t="s">
        <v>95</v>
      </c>
      <c r="BV2" s="122"/>
      <c r="BW2" s="123"/>
      <c r="BX2" s="122"/>
      <c r="BY2" s="122" t="s">
        <v>2</v>
      </c>
      <c r="BZ2" s="123" t="s">
        <v>95</v>
      </c>
      <c r="CA2" s="123"/>
      <c r="CB2" s="123"/>
      <c r="CC2" s="123"/>
      <c r="CD2" s="124" t="s">
        <v>2</v>
      </c>
      <c r="CG2" s="121" t="s">
        <v>95</v>
      </c>
      <c r="CH2" s="122"/>
      <c r="CI2" s="123"/>
      <c r="CJ2" s="122"/>
      <c r="CK2" s="122" t="s">
        <v>2</v>
      </c>
      <c r="CL2" s="123" t="s">
        <v>95</v>
      </c>
      <c r="CM2" s="123"/>
      <c r="CN2" s="123"/>
      <c r="CO2" s="123"/>
      <c r="CP2" s="124" t="s">
        <v>2</v>
      </c>
    </row>
    <row r="3" spans="1:94" x14ac:dyDescent="0.2">
      <c r="A3" s="125" t="s">
        <v>72</v>
      </c>
      <c r="B3" s="126"/>
      <c r="D3" s="126"/>
      <c r="E3" s="126">
        <v>115</v>
      </c>
      <c r="F3" s="143" t="s">
        <v>96</v>
      </c>
      <c r="G3" s="144"/>
      <c r="H3" s="143"/>
      <c r="I3" s="144"/>
      <c r="J3" s="127">
        <v>114</v>
      </c>
      <c r="M3" s="125" t="s">
        <v>72</v>
      </c>
      <c r="N3" s="126"/>
      <c r="P3" s="126"/>
      <c r="Q3" s="126">
        <v>115</v>
      </c>
      <c r="R3" s="143" t="s">
        <v>96</v>
      </c>
      <c r="S3" s="144"/>
      <c r="T3" s="143"/>
      <c r="U3" s="144"/>
      <c r="V3" s="127">
        <v>114</v>
      </c>
      <c r="Y3" s="125" t="s">
        <v>72</v>
      </c>
      <c r="Z3" s="126"/>
      <c r="AB3" s="126"/>
      <c r="AC3" s="126">
        <v>115</v>
      </c>
      <c r="AD3" s="143" t="s">
        <v>96</v>
      </c>
      <c r="AE3" s="144"/>
      <c r="AF3" s="143"/>
      <c r="AG3" s="144"/>
      <c r="AH3" s="127">
        <v>114</v>
      </c>
      <c r="AK3" s="125" t="s">
        <v>72</v>
      </c>
      <c r="AL3" s="126"/>
      <c r="AN3" s="126"/>
      <c r="AO3" s="126">
        <v>115</v>
      </c>
      <c r="AP3" s="143" t="s">
        <v>96</v>
      </c>
      <c r="AQ3" s="144"/>
      <c r="AR3" s="143"/>
      <c r="AS3" s="144"/>
      <c r="AT3" s="127">
        <v>114</v>
      </c>
      <c r="AW3" s="125" t="s">
        <v>72</v>
      </c>
      <c r="AX3" s="126"/>
      <c r="AZ3" s="126"/>
      <c r="BA3" s="126">
        <v>115</v>
      </c>
      <c r="BB3" s="143" t="s">
        <v>96</v>
      </c>
      <c r="BC3" s="144"/>
      <c r="BD3" s="143"/>
      <c r="BE3" s="144"/>
      <c r="BF3" s="127">
        <v>114</v>
      </c>
      <c r="BI3" s="125" t="s">
        <v>72</v>
      </c>
      <c r="BJ3" s="126"/>
      <c r="BL3" s="126"/>
      <c r="BM3" s="126">
        <v>115</v>
      </c>
      <c r="BN3" s="143" t="s">
        <v>96</v>
      </c>
      <c r="BO3" s="144"/>
      <c r="BP3" s="143"/>
      <c r="BQ3" s="144"/>
      <c r="BR3" s="127">
        <v>114</v>
      </c>
      <c r="BU3" s="125" t="s">
        <v>72</v>
      </c>
      <c r="BV3" s="126"/>
      <c r="BX3" s="126"/>
      <c r="BY3" s="126">
        <v>115</v>
      </c>
      <c r="BZ3" s="143" t="s">
        <v>96</v>
      </c>
      <c r="CA3" s="144"/>
      <c r="CB3" s="143"/>
      <c r="CC3" s="144"/>
      <c r="CD3" s="127">
        <v>114</v>
      </c>
      <c r="CG3" s="125" t="s">
        <v>72</v>
      </c>
      <c r="CH3" s="126"/>
      <c r="CJ3" s="126"/>
      <c r="CK3" s="126">
        <v>115</v>
      </c>
      <c r="CL3" s="143" t="s">
        <v>96</v>
      </c>
      <c r="CM3" s="144"/>
      <c r="CN3" s="143"/>
      <c r="CO3" s="144"/>
      <c r="CP3" s="127">
        <v>114</v>
      </c>
    </row>
    <row r="4" spans="1:94" x14ac:dyDescent="0.2">
      <c r="A4" s="125" t="s">
        <v>97</v>
      </c>
      <c r="B4" s="126"/>
      <c r="D4" s="126"/>
      <c r="E4" s="126">
        <v>113</v>
      </c>
      <c r="F4" s="82" t="s">
        <v>272</v>
      </c>
      <c r="J4" s="128">
        <v>115</v>
      </c>
      <c r="M4" s="125" t="s">
        <v>97</v>
      </c>
      <c r="N4" s="126"/>
      <c r="P4" s="126"/>
      <c r="Q4" s="126">
        <v>113</v>
      </c>
      <c r="R4" s="82" t="s">
        <v>272</v>
      </c>
      <c r="V4" s="128">
        <v>115</v>
      </c>
      <c r="Y4" s="125" t="s">
        <v>97</v>
      </c>
      <c r="Z4" s="126"/>
      <c r="AB4" s="126"/>
      <c r="AC4" s="126">
        <v>113</v>
      </c>
      <c r="AD4" s="82" t="s">
        <v>272</v>
      </c>
      <c r="AH4" s="128">
        <v>115</v>
      </c>
      <c r="AK4" s="125" t="s">
        <v>97</v>
      </c>
      <c r="AL4" s="126"/>
      <c r="AN4" s="126"/>
      <c r="AO4" s="126">
        <v>113</v>
      </c>
      <c r="AP4" s="82" t="s">
        <v>272</v>
      </c>
      <c r="AT4" s="128">
        <v>115</v>
      </c>
      <c r="AW4" s="125" t="s">
        <v>97</v>
      </c>
      <c r="AX4" s="126"/>
      <c r="AZ4" s="126"/>
      <c r="BA4" s="126">
        <v>113</v>
      </c>
      <c r="BB4" s="82" t="s">
        <v>272</v>
      </c>
      <c r="BF4" s="128">
        <v>115</v>
      </c>
      <c r="BI4" s="125" t="s">
        <v>97</v>
      </c>
      <c r="BJ4" s="126"/>
      <c r="BL4" s="126"/>
      <c r="BM4" s="126">
        <v>113</v>
      </c>
      <c r="BN4" s="82" t="s">
        <v>272</v>
      </c>
      <c r="BR4" s="128">
        <v>115</v>
      </c>
      <c r="BU4" s="125" t="s">
        <v>97</v>
      </c>
      <c r="BV4" s="126"/>
      <c r="BX4" s="126"/>
      <c r="BY4" s="126">
        <v>113</v>
      </c>
      <c r="BZ4" s="82" t="s">
        <v>272</v>
      </c>
      <c r="CD4" s="128">
        <v>115</v>
      </c>
      <c r="CG4" s="125" t="s">
        <v>97</v>
      </c>
      <c r="CH4" s="126"/>
      <c r="CJ4" s="126"/>
      <c r="CK4" s="126">
        <v>113</v>
      </c>
      <c r="CL4" s="82" t="s">
        <v>272</v>
      </c>
      <c r="CP4" s="128">
        <v>115</v>
      </c>
    </row>
    <row r="5" spans="1:94" x14ac:dyDescent="0.2">
      <c r="A5" s="125"/>
      <c r="B5" s="126"/>
      <c r="D5" s="126"/>
      <c r="E5" s="126"/>
      <c r="J5" s="128"/>
      <c r="M5" s="125"/>
      <c r="N5" s="126"/>
      <c r="P5" s="126"/>
      <c r="Q5" s="126"/>
      <c r="V5" s="128"/>
      <c r="Y5" s="125" t="s">
        <v>467</v>
      </c>
      <c r="Z5" s="126"/>
      <c r="AB5" s="126"/>
      <c r="AC5" s="126">
        <v>112</v>
      </c>
      <c r="AD5" s="82" t="s">
        <v>168</v>
      </c>
      <c r="AH5" s="128">
        <v>115</v>
      </c>
      <c r="AK5" s="125" t="s">
        <v>467</v>
      </c>
      <c r="AL5" s="126"/>
      <c r="AN5" s="126"/>
      <c r="AO5" s="126">
        <v>112</v>
      </c>
      <c r="AP5" s="82" t="s">
        <v>168</v>
      </c>
      <c r="AT5" s="128">
        <v>115</v>
      </c>
      <c r="AW5" s="125" t="s">
        <v>467</v>
      </c>
      <c r="AX5" s="126"/>
      <c r="AZ5" s="126"/>
      <c r="BA5" s="126">
        <v>112</v>
      </c>
      <c r="BB5" s="82" t="s">
        <v>168</v>
      </c>
      <c r="BF5" s="128">
        <v>115</v>
      </c>
      <c r="BI5" s="125" t="s">
        <v>467</v>
      </c>
      <c r="BJ5" s="126"/>
      <c r="BL5" s="126"/>
      <c r="BM5" s="126">
        <v>112</v>
      </c>
      <c r="BN5" s="82" t="s">
        <v>168</v>
      </c>
      <c r="BR5" s="128">
        <v>115</v>
      </c>
      <c r="BU5" s="125" t="s">
        <v>467</v>
      </c>
      <c r="BV5" s="126"/>
      <c r="BX5" s="126"/>
      <c r="BY5" s="126">
        <v>112</v>
      </c>
      <c r="BZ5" s="82" t="s">
        <v>168</v>
      </c>
      <c r="CD5" s="128">
        <v>115</v>
      </c>
      <c r="CG5" s="125" t="s">
        <v>467</v>
      </c>
      <c r="CH5" s="126"/>
      <c r="CJ5" s="126"/>
      <c r="CK5" s="126">
        <v>112</v>
      </c>
      <c r="CL5" s="82" t="s">
        <v>168</v>
      </c>
      <c r="CP5" s="128">
        <v>115</v>
      </c>
    </row>
    <row r="6" spans="1:94" x14ac:dyDescent="0.2">
      <c r="A6" s="125" t="s">
        <v>99</v>
      </c>
      <c r="B6" s="126"/>
      <c r="D6" s="126"/>
      <c r="E6" s="126">
        <v>112</v>
      </c>
      <c r="F6" s="82" t="s">
        <v>168</v>
      </c>
      <c r="J6" s="128">
        <v>115</v>
      </c>
      <c r="M6" s="125" t="s">
        <v>99</v>
      </c>
      <c r="N6" s="126"/>
      <c r="P6" s="126"/>
      <c r="Q6" s="126">
        <v>112</v>
      </c>
      <c r="R6" s="82" t="s">
        <v>168</v>
      </c>
      <c r="V6" s="128">
        <v>115</v>
      </c>
      <c r="Y6" s="125" t="s">
        <v>99</v>
      </c>
      <c r="Z6" s="126"/>
      <c r="AB6" s="126"/>
      <c r="AC6" s="126">
        <v>112</v>
      </c>
      <c r="AD6" s="82" t="s">
        <v>98</v>
      </c>
      <c r="AH6" s="128" t="s">
        <v>268</v>
      </c>
      <c r="AK6" s="125" t="s">
        <v>99</v>
      </c>
      <c r="AL6" s="126"/>
      <c r="AN6" s="126"/>
      <c r="AO6" s="126">
        <v>112</v>
      </c>
      <c r="AP6" s="82" t="s">
        <v>98</v>
      </c>
      <c r="AT6" s="128" t="s">
        <v>268</v>
      </c>
      <c r="AW6" s="125" t="s">
        <v>99</v>
      </c>
      <c r="AX6" s="126"/>
      <c r="AZ6" s="126"/>
      <c r="BA6" s="126">
        <v>112</v>
      </c>
      <c r="BB6" s="82" t="s">
        <v>98</v>
      </c>
      <c r="BF6" s="128" t="s">
        <v>268</v>
      </c>
      <c r="BI6" s="125" t="s">
        <v>99</v>
      </c>
      <c r="BJ6" s="126"/>
      <c r="BL6" s="126"/>
      <c r="BM6" s="126">
        <v>112</v>
      </c>
      <c r="BN6" s="82" t="s">
        <v>98</v>
      </c>
      <c r="BR6" s="128" t="s">
        <v>268</v>
      </c>
      <c r="BU6" s="125" t="s">
        <v>99</v>
      </c>
      <c r="BV6" s="126"/>
      <c r="BX6" s="126"/>
      <c r="BY6" s="126">
        <v>112</v>
      </c>
      <c r="BZ6" s="82" t="s">
        <v>98</v>
      </c>
      <c r="CD6" s="128" t="s">
        <v>268</v>
      </c>
      <c r="CG6" s="125" t="s">
        <v>99</v>
      </c>
      <c r="CH6" s="126"/>
      <c r="CJ6" s="126"/>
      <c r="CK6" s="126">
        <v>112</v>
      </c>
      <c r="CL6" s="82" t="s">
        <v>98</v>
      </c>
      <c r="CP6" s="128" t="s">
        <v>268</v>
      </c>
    </row>
    <row r="7" spans="1:94" x14ac:dyDescent="0.2">
      <c r="A7" s="125" t="s">
        <v>101</v>
      </c>
      <c r="B7" s="126"/>
      <c r="D7" s="126"/>
      <c r="E7" s="126">
        <v>115</v>
      </c>
      <c r="F7" s="82" t="s">
        <v>98</v>
      </c>
      <c r="J7" s="128" t="s">
        <v>268</v>
      </c>
      <c r="M7" s="125" t="s">
        <v>101</v>
      </c>
      <c r="N7" s="126"/>
      <c r="P7" s="126"/>
      <c r="Q7" s="126">
        <v>115</v>
      </c>
      <c r="R7" s="82" t="s">
        <v>98</v>
      </c>
      <c r="V7" s="128" t="s">
        <v>268</v>
      </c>
      <c r="Y7" s="125" t="s">
        <v>101</v>
      </c>
      <c r="Z7" s="126"/>
      <c r="AB7" s="126"/>
      <c r="AC7" s="126">
        <v>115</v>
      </c>
      <c r="AD7" s="82" t="s">
        <v>100</v>
      </c>
      <c r="AH7" s="128">
        <v>112</v>
      </c>
      <c r="AK7" s="125" t="s">
        <v>101</v>
      </c>
      <c r="AL7" s="126"/>
      <c r="AN7" s="126"/>
      <c r="AO7" s="126">
        <v>115</v>
      </c>
      <c r="AP7" s="82" t="s">
        <v>100</v>
      </c>
      <c r="AT7" s="128">
        <v>112</v>
      </c>
      <c r="AW7" s="125" t="s">
        <v>101</v>
      </c>
      <c r="AX7" s="126"/>
      <c r="AZ7" s="126"/>
      <c r="BA7" s="126">
        <v>115</v>
      </c>
      <c r="BB7" s="82" t="s">
        <v>100</v>
      </c>
      <c r="BF7" s="128">
        <v>112</v>
      </c>
      <c r="BI7" s="125" t="s">
        <v>101</v>
      </c>
      <c r="BJ7" s="126"/>
      <c r="BL7" s="126"/>
      <c r="BM7" s="126">
        <v>115</v>
      </c>
      <c r="BN7" s="82" t="s">
        <v>100</v>
      </c>
      <c r="BR7" s="128">
        <v>112</v>
      </c>
      <c r="BU7" s="125" t="s">
        <v>101</v>
      </c>
      <c r="BV7" s="126"/>
      <c r="BX7" s="126"/>
      <c r="BY7" s="126">
        <v>115</v>
      </c>
      <c r="BZ7" s="82" t="s">
        <v>100</v>
      </c>
      <c r="CD7" s="128">
        <v>112</v>
      </c>
      <c r="CG7" s="125" t="s">
        <v>101</v>
      </c>
      <c r="CH7" s="126"/>
      <c r="CJ7" s="126"/>
      <c r="CK7" s="126">
        <v>115</v>
      </c>
      <c r="CL7" s="82" t="s">
        <v>100</v>
      </c>
      <c r="CP7" s="128">
        <v>112</v>
      </c>
    </row>
    <row r="8" spans="1:94" x14ac:dyDescent="0.2">
      <c r="A8" s="125"/>
      <c r="B8" s="126"/>
      <c r="D8" s="126"/>
      <c r="E8" s="126"/>
      <c r="J8" s="128"/>
      <c r="M8" s="125"/>
      <c r="N8" s="126"/>
      <c r="P8" s="126"/>
      <c r="Q8" s="126"/>
      <c r="V8" s="128"/>
      <c r="Y8" s="125" t="s">
        <v>463</v>
      </c>
      <c r="Z8" s="126"/>
      <c r="AB8" s="126"/>
      <c r="AC8" s="126">
        <v>114</v>
      </c>
      <c r="AD8" s="82" t="s">
        <v>103</v>
      </c>
      <c r="AH8" s="128">
        <v>115</v>
      </c>
      <c r="AK8" s="125" t="s">
        <v>463</v>
      </c>
      <c r="AL8" s="126"/>
      <c r="AN8" s="126"/>
      <c r="AO8" s="126">
        <v>114</v>
      </c>
      <c r="AP8" s="82" t="s">
        <v>103</v>
      </c>
      <c r="AT8" s="128">
        <v>115</v>
      </c>
      <c r="AW8" s="125" t="s">
        <v>463</v>
      </c>
      <c r="AX8" s="126"/>
      <c r="AZ8" s="126"/>
      <c r="BA8" s="126">
        <v>114</v>
      </c>
      <c r="BB8" s="82" t="s">
        <v>103</v>
      </c>
      <c r="BF8" s="128">
        <v>115</v>
      </c>
      <c r="BI8" s="125" t="s">
        <v>463</v>
      </c>
      <c r="BJ8" s="126"/>
      <c r="BL8" s="126"/>
      <c r="BM8" s="126">
        <v>114</v>
      </c>
      <c r="BN8" s="82" t="s">
        <v>103</v>
      </c>
      <c r="BR8" s="128">
        <v>115</v>
      </c>
      <c r="BU8" s="125" t="s">
        <v>463</v>
      </c>
      <c r="BV8" s="126"/>
      <c r="BX8" s="126"/>
      <c r="BY8" s="126">
        <v>114</v>
      </c>
      <c r="BZ8" s="82" t="s">
        <v>103</v>
      </c>
      <c r="CD8" s="128">
        <v>115</v>
      </c>
      <c r="CG8" s="125" t="s">
        <v>463</v>
      </c>
      <c r="CH8" s="126"/>
      <c r="CJ8" s="126"/>
      <c r="CK8" s="126">
        <v>114</v>
      </c>
      <c r="CL8" s="82" t="s">
        <v>103</v>
      </c>
      <c r="CP8" s="128">
        <v>115</v>
      </c>
    </row>
    <row r="9" spans="1:94" x14ac:dyDescent="0.2">
      <c r="A9" s="125" t="s">
        <v>73</v>
      </c>
      <c r="B9" s="126"/>
      <c r="D9" s="126"/>
      <c r="E9" s="126">
        <v>110</v>
      </c>
      <c r="F9" s="82" t="s">
        <v>100</v>
      </c>
      <c r="J9" s="128">
        <v>112</v>
      </c>
      <c r="M9" s="125" t="s">
        <v>73</v>
      </c>
      <c r="N9" s="126"/>
      <c r="P9" s="126"/>
      <c r="Q9" s="126">
        <v>110</v>
      </c>
      <c r="R9" s="82" t="s">
        <v>100</v>
      </c>
      <c r="V9" s="128">
        <v>112</v>
      </c>
      <c r="Y9" s="125" t="s">
        <v>73</v>
      </c>
      <c r="Z9" s="126"/>
      <c r="AB9" s="126"/>
      <c r="AC9" s="126">
        <v>110</v>
      </c>
      <c r="AD9" s="82" t="s">
        <v>104</v>
      </c>
      <c r="AH9" s="128">
        <v>115</v>
      </c>
      <c r="AK9" s="125" t="s">
        <v>73</v>
      </c>
      <c r="AL9" s="126"/>
      <c r="AN9" s="126"/>
      <c r="AO9" s="126">
        <v>110</v>
      </c>
      <c r="AP9" s="82" t="s">
        <v>104</v>
      </c>
      <c r="AT9" s="128">
        <v>115</v>
      </c>
      <c r="AW9" s="125" t="s">
        <v>73</v>
      </c>
      <c r="AX9" s="126"/>
      <c r="AZ9" s="126"/>
      <c r="BA9" s="126">
        <v>110</v>
      </c>
      <c r="BB9" s="82" t="s">
        <v>104</v>
      </c>
      <c r="BF9" s="128">
        <v>115</v>
      </c>
      <c r="BI9" s="125" t="s">
        <v>73</v>
      </c>
      <c r="BJ9" s="126"/>
      <c r="BL9" s="126"/>
      <c r="BM9" s="126">
        <v>110</v>
      </c>
      <c r="BN9" s="82" t="s">
        <v>104</v>
      </c>
      <c r="BR9" s="128">
        <v>115</v>
      </c>
      <c r="BU9" s="125" t="s">
        <v>73</v>
      </c>
      <c r="BV9" s="126"/>
      <c r="BX9" s="126"/>
      <c r="BY9" s="126">
        <v>110</v>
      </c>
      <c r="BZ9" s="82" t="s">
        <v>104</v>
      </c>
      <c r="CD9" s="128">
        <v>115</v>
      </c>
      <c r="CG9" s="125" t="s">
        <v>73</v>
      </c>
      <c r="CH9" s="126"/>
      <c r="CJ9" s="126"/>
      <c r="CK9" s="126">
        <v>110</v>
      </c>
      <c r="CL9" s="82" t="s">
        <v>104</v>
      </c>
      <c r="CP9" s="128">
        <v>115</v>
      </c>
    </row>
    <row r="10" spans="1:94" x14ac:dyDescent="0.2">
      <c r="A10" s="125" t="s">
        <v>157</v>
      </c>
      <c r="B10" s="126"/>
      <c r="D10" s="126"/>
      <c r="E10" s="126">
        <v>115</v>
      </c>
      <c r="F10" s="82" t="s">
        <v>103</v>
      </c>
      <c r="J10" s="128">
        <v>115</v>
      </c>
      <c r="M10" s="125" t="s">
        <v>157</v>
      </c>
      <c r="N10" s="126"/>
      <c r="P10" s="126"/>
      <c r="Q10" s="126">
        <v>115</v>
      </c>
      <c r="R10" s="82" t="s">
        <v>103</v>
      </c>
      <c r="V10" s="128">
        <v>115</v>
      </c>
      <c r="Y10" s="125" t="s">
        <v>157</v>
      </c>
      <c r="Z10" s="126"/>
      <c r="AB10" s="126"/>
      <c r="AC10" s="126">
        <v>115</v>
      </c>
      <c r="AD10" s="82" t="s">
        <v>105</v>
      </c>
      <c r="AH10" s="128">
        <v>113</v>
      </c>
      <c r="AK10" s="125" t="s">
        <v>157</v>
      </c>
      <c r="AL10" s="126"/>
      <c r="AN10" s="126"/>
      <c r="AO10" s="126">
        <v>115</v>
      </c>
      <c r="AP10" s="82" t="s">
        <v>105</v>
      </c>
      <c r="AT10" s="128">
        <v>113</v>
      </c>
      <c r="AW10" s="125" t="s">
        <v>157</v>
      </c>
      <c r="AX10" s="126"/>
      <c r="AZ10" s="126"/>
      <c r="BA10" s="126">
        <v>115</v>
      </c>
      <c r="BB10" s="82" t="s">
        <v>105</v>
      </c>
      <c r="BF10" s="128">
        <v>113</v>
      </c>
      <c r="BI10" s="125" t="s">
        <v>157</v>
      </c>
      <c r="BJ10" s="126"/>
      <c r="BL10" s="126"/>
      <c r="BM10" s="126">
        <v>115</v>
      </c>
      <c r="BN10" s="82" t="s">
        <v>105</v>
      </c>
      <c r="BR10" s="128">
        <v>113</v>
      </c>
      <c r="BU10" s="125" t="s">
        <v>157</v>
      </c>
      <c r="BV10" s="126"/>
      <c r="BX10" s="126"/>
      <c r="BY10" s="126">
        <v>115</v>
      </c>
      <c r="BZ10" s="82" t="s">
        <v>105</v>
      </c>
      <c r="CD10" s="128">
        <v>113</v>
      </c>
      <c r="CG10" s="125" t="s">
        <v>157</v>
      </c>
      <c r="CH10" s="126"/>
      <c r="CJ10" s="126"/>
      <c r="CK10" s="126">
        <v>115</v>
      </c>
      <c r="CL10" s="82" t="s">
        <v>105</v>
      </c>
      <c r="CP10" s="128">
        <v>113</v>
      </c>
    </row>
    <row r="11" spans="1:94" x14ac:dyDescent="0.2">
      <c r="A11" s="125"/>
      <c r="B11" s="126"/>
      <c r="D11" s="126"/>
      <c r="E11" s="126"/>
      <c r="J11" s="128"/>
      <c r="M11" s="125"/>
      <c r="N11" s="126"/>
      <c r="P11" s="126"/>
      <c r="Q11" s="126"/>
      <c r="V11" s="128"/>
      <c r="Y11" s="125" t="s">
        <v>459</v>
      </c>
      <c r="Z11" s="126"/>
      <c r="AB11" s="126"/>
      <c r="AC11" s="126">
        <v>111</v>
      </c>
      <c r="AD11" s="82" t="s">
        <v>106</v>
      </c>
      <c r="AH11" s="128">
        <v>113</v>
      </c>
      <c r="AK11" s="125" t="s">
        <v>459</v>
      </c>
      <c r="AL11" s="126"/>
      <c r="AN11" s="126"/>
      <c r="AO11" s="126">
        <v>111</v>
      </c>
      <c r="AP11" s="82" t="s">
        <v>106</v>
      </c>
      <c r="AT11" s="128">
        <v>113</v>
      </c>
      <c r="AW11" s="125" t="s">
        <v>459</v>
      </c>
      <c r="AX11" s="126"/>
      <c r="AZ11" s="126"/>
      <c r="BA11" s="126">
        <v>111</v>
      </c>
      <c r="BB11" s="82" t="s">
        <v>106</v>
      </c>
      <c r="BF11" s="128">
        <v>113</v>
      </c>
      <c r="BI11" s="125" t="s">
        <v>459</v>
      </c>
      <c r="BJ11" s="126"/>
      <c r="BL11" s="126"/>
      <c r="BM11" s="126">
        <v>111</v>
      </c>
      <c r="BN11" s="82" t="s">
        <v>106</v>
      </c>
      <c r="BR11" s="128">
        <v>113</v>
      </c>
      <c r="BU11" s="125" t="s">
        <v>459</v>
      </c>
      <c r="BV11" s="126"/>
      <c r="BX11" s="126"/>
      <c r="BY11" s="126">
        <v>111</v>
      </c>
      <c r="BZ11" s="82" t="s">
        <v>106</v>
      </c>
      <c r="CD11" s="128">
        <v>113</v>
      </c>
      <c r="CG11" s="125" t="s">
        <v>459</v>
      </c>
      <c r="CH11" s="126"/>
      <c r="CJ11" s="126"/>
      <c r="CK11" s="126">
        <v>111</v>
      </c>
      <c r="CL11" s="82" t="s">
        <v>106</v>
      </c>
      <c r="CP11" s="128">
        <v>113</v>
      </c>
    </row>
    <row r="12" spans="1:94" x14ac:dyDescent="0.2">
      <c r="A12" s="125" t="s">
        <v>102</v>
      </c>
      <c r="B12" s="126"/>
      <c r="D12" s="126"/>
      <c r="E12" s="126">
        <v>117</v>
      </c>
      <c r="F12" s="82" t="s">
        <v>104</v>
      </c>
      <c r="J12" s="128">
        <v>115</v>
      </c>
      <c r="M12" s="125" t="s">
        <v>102</v>
      </c>
      <c r="N12" s="126"/>
      <c r="P12" s="126"/>
      <c r="Q12" s="126">
        <v>117</v>
      </c>
      <c r="R12" s="82" t="s">
        <v>104</v>
      </c>
      <c r="V12" s="128">
        <v>115</v>
      </c>
      <c r="Y12" s="125" t="s">
        <v>102</v>
      </c>
      <c r="Z12" s="126"/>
      <c r="AB12" s="126"/>
      <c r="AC12" s="126">
        <v>117</v>
      </c>
      <c r="AD12" s="82" t="s">
        <v>461</v>
      </c>
      <c r="AH12" s="128">
        <v>115</v>
      </c>
      <c r="AK12" s="125" t="s">
        <v>102</v>
      </c>
      <c r="AL12" s="126"/>
      <c r="AN12" s="126"/>
      <c r="AO12" s="126">
        <v>117</v>
      </c>
      <c r="AP12" s="82" t="s">
        <v>461</v>
      </c>
      <c r="AT12" s="128">
        <v>115</v>
      </c>
      <c r="AW12" s="125" t="s">
        <v>102</v>
      </c>
      <c r="AX12" s="126"/>
      <c r="AZ12" s="126"/>
      <c r="BA12" s="126">
        <v>117</v>
      </c>
      <c r="BB12" s="82" t="s">
        <v>461</v>
      </c>
      <c r="BF12" s="128">
        <v>115</v>
      </c>
      <c r="BI12" s="125" t="s">
        <v>102</v>
      </c>
      <c r="BJ12" s="126"/>
      <c r="BL12" s="126"/>
      <c r="BM12" s="126">
        <v>117</v>
      </c>
      <c r="BN12" s="82" t="s">
        <v>461</v>
      </c>
      <c r="BR12" s="128">
        <v>115</v>
      </c>
      <c r="BU12" s="125" t="s">
        <v>102</v>
      </c>
      <c r="BV12" s="126"/>
      <c r="BX12" s="126"/>
      <c r="BY12" s="126">
        <v>117</v>
      </c>
      <c r="BZ12" s="82" t="s">
        <v>461</v>
      </c>
      <c r="CD12" s="128">
        <v>115</v>
      </c>
      <c r="CG12" s="125" t="s">
        <v>102</v>
      </c>
      <c r="CH12" s="126"/>
      <c r="CJ12" s="126"/>
      <c r="CK12" s="126">
        <v>117</v>
      </c>
      <c r="CL12" s="82" t="s">
        <v>461</v>
      </c>
      <c r="CP12" s="128">
        <v>115</v>
      </c>
    </row>
    <row r="13" spans="1:94" x14ac:dyDescent="0.2">
      <c r="A13" s="125" t="s">
        <v>165</v>
      </c>
      <c r="B13" s="126"/>
      <c r="D13" s="126"/>
      <c r="E13" s="126">
        <v>111</v>
      </c>
      <c r="F13" s="82" t="s">
        <v>105</v>
      </c>
      <c r="J13" s="128">
        <v>113</v>
      </c>
      <c r="M13" s="125" t="s">
        <v>165</v>
      </c>
      <c r="N13" s="126"/>
      <c r="P13" s="126"/>
      <c r="Q13" s="126">
        <v>111</v>
      </c>
      <c r="R13" s="82" t="s">
        <v>105</v>
      </c>
      <c r="V13" s="128">
        <v>113</v>
      </c>
      <c r="Y13" s="125" t="s">
        <v>165</v>
      </c>
      <c r="Z13" s="126"/>
      <c r="AB13" s="126"/>
      <c r="AC13" s="126">
        <v>111</v>
      </c>
      <c r="AD13" s="82" t="s">
        <v>107</v>
      </c>
      <c r="AH13" s="128">
        <v>115</v>
      </c>
      <c r="AK13" s="125" t="s">
        <v>165</v>
      </c>
      <c r="AL13" s="126"/>
      <c r="AN13" s="126"/>
      <c r="AO13" s="126">
        <v>111</v>
      </c>
      <c r="AP13" s="82" t="s">
        <v>107</v>
      </c>
      <c r="AT13" s="128">
        <v>115</v>
      </c>
      <c r="AW13" s="125" t="s">
        <v>165</v>
      </c>
      <c r="AX13" s="126"/>
      <c r="AZ13" s="126"/>
      <c r="BA13" s="126">
        <v>111</v>
      </c>
      <c r="BB13" s="82" t="s">
        <v>107</v>
      </c>
      <c r="BF13" s="128">
        <v>115</v>
      </c>
      <c r="BI13" s="125" t="s">
        <v>165</v>
      </c>
      <c r="BJ13" s="126"/>
      <c r="BL13" s="126"/>
      <c r="BM13" s="126">
        <v>111</v>
      </c>
      <c r="BN13" s="82" t="s">
        <v>107</v>
      </c>
      <c r="BR13" s="128">
        <v>115</v>
      </c>
      <c r="BU13" s="125" t="s">
        <v>165</v>
      </c>
      <c r="BV13" s="126"/>
      <c r="BX13" s="126"/>
      <c r="BY13" s="126">
        <v>111</v>
      </c>
      <c r="BZ13" s="82" t="s">
        <v>107</v>
      </c>
      <c r="CD13" s="128">
        <v>115</v>
      </c>
      <c r="CG13" s="125" t="s">
        <v>165</v>
      </c>
      <c r="CH13" s="126"/>
      <c r="CJ13" s="126"/>
      <c r="CK13" s="126">
        <v>111</v>
      </c>
      <c r="CL13" s="82" t="s">
        <v>107</v>
      </c>
      <c r="CP13" s="128">
        <v>115</v>
      </c>
    </row>
    <row r="14" spans="1:94" x14ac:dyDescent="0.2">
      <c r="A14" s="125" t="s">
        <v>225</v>
      </c>
      <c r="B14" s="126"/>
      <c r="D14" s="126"/>
      <c r="E14" s="126">
        <v>113</v>
      </c>
      <c r="F14" s="82" t="s">
        <v>106</v>
      </c>
      <c r="J14" s="128">
        <v>113</v>
      </c>
      <c r="M14" s="125" t="s">
        <v>225</v>
      </c>
      <c r="N14" s="126"/>
      <c r="P14" s="126"/>
      <c r="Q14" s="126">
        <v>113</v>
      </c>
      <c r="R14" s="82" t="s">
        <v>106</v>
      </c>
      <c r="V14" s="128">
        <v>113</v>
      </c>
      <c r="Y14" s="125" t="s">
        <v>225</v>
      </c>
      <c r="Z14" s="126"/>
      <c r="AB14" s="126"/>
      <c r="AC14" s="126">
        <v>113</v>
      </c>
      <c r="AD14" s="82" t="s">
        <v>109</v>
      </c>
      <c r="AH14" s="128">
        <v>116</v>
      </c>
      <c r="AK14" s="125" t="s">
        <v>225</v>
      </c>
      <c r="AL14" s="126"/>
      <c r="AN14" s="126"/>
      <c r="AO14" s="126">
        <v>113</v>
      </c>
      <c r="AP14" s="82" t="s">
        <v>109</v>
      </c>
      <c r="AT14" s="128">
        <v>116</v>
      </c>
      <c r="AW14" s="125" t="s">
        <v>225</v>
      </c>
      <c r="AX14" s="126"/>
      <c r="AZ14" s="126"/>
      <c r="BA14" s="126">
        <v>113</v>
      </c>
      <c r="BB14" s="82" t="s">
        <v>109</v>
      </c>
      <c r="BF14" s="128">
        <v>116</v>
      </c>
      <c r="BI14" s="125" t="s">
        <v>225</v>
      </c>
      <c r="BJ14" s="126"/>
      <c r="BL14" s="126"/>
      <c r="BM14" s="126">
        <v>113</v>
      </c>
      <c r="BN14" s="82" t="s">
        <v>109</v>
      </c>
      <c r="BR14" s="128">
        <v>116</v>
      </c>
      <c r="BU14" s="125" t="s">
        <v>225</v>
      </c>
      <c r="BV14" s="126"/>
      <c r="BX14" s="126"/>
      <c r="BY14" s="126">
        <v>113</v>
      </c>
      <c r="BZ14" s="82" t="s">
        <v>109</v>
      </c>
      <c r="CD14" s="128">
        <v>116</v>
      </c>
      <c r="CG14" s="125" t="s">
        <v>225</v>
      </c>
      <c r="CH14" s="126"/>
      <c r="CJ14" s="126"/>
      <c r="CK14" s="126">
        <v>113</v>
      </c>
      <c r="CL14" s="82" t="s">
        <v>109</v>
      </c>
      <c r="CP14" s="128">
        <v>116</v>
      </c>
    </row>
    <row r="15" spans="1:94" x14ac:dyDescent="0.2">
      <c r="A15" s="125"/>
      <c r="B15" s="126"/>
      <c r="D15" s="126"/>
      <c r="E15" s="126"/>
      <c r="J15" s="128"/>
      <c r="M15" s="125"/>
      <c r="N15" s="126"/>
      <c r="P15" s="126"/>
      <c r="Q15" s="126"/>
      <c r="V15" s="128"/>
      <c r="Y15" s="125" t="s">
        <v>240</v>
      </c>
      <c r="AC15" s="126">
        <v>116</v>
      </c>
      <c r="AD15" s="82" t="s">
        <v>227</v>
      </c>
      <c r="AH15" s="128">
        <v>113</v>
      </c>
      <c r="AK15" s="125" t="s">
        <v>240</v>
      </c>
      <c r="AL15" s="126"/>
      <c r="AN15" s="126"/>
      <c r="AO15" s="126">
        <v>116</v>
      </c>
      <c r="AP15" s="82" t="s">
        <v>227</v>
      </c>
      <c r="AT15" s="128">
        <v>113</v>
      </c>
      <c r="AW15" s="125" t="s">
        <v>240</v>
      </c>
      <c r="AX15" s="126"/>
      <c r="AZ15" s="126"/>
      <c r="BA15" s="126">
        <v>116</v>
      </c>
      <c r="BB15" s="82" t="s">
        <v>227</v>
      </c>
      <c r="BF15" s="128">
        <v>113</v>
      </c>
      <c r="BI15" s="125" t="s">
        <v>240</v>
      </c>
      <c r="BJ15" s="126"/>
      <c r="BL15" s="126"/>
      <c r="BM15" s="126">
        <v>116</v>
      </c>
      <c r="BN15" s="82" t="s">
        <v>227</v>
      </c>
      <c r="BR15" s="128">
        <v>113</v>
      </c>
      <c r="BU15" s="125" t="s">
        <v>240</v>
      </c>
      <c r="BV15" s="126"/>
      <c r="BX15" s="126"/>
      <c r="BY15" s="126">
        <v>116</v>
      </c>
      <c r="BZ15" s="82" t="s">
        <v>227</v>
      </c>
      <c r="CD15" s="128">
        <v>113</v>
      </c>
      <c r="CG15" s="125" t="s">
        <v>240</v>
      </c>
      <c r="CH15" s="126"/>
      <c r="CJ15" s="126"/>
      <c r="CK15" s="126">
        <v>116</v>
      </c>
      <c r="CL15" s="82" t="s">
        <v>227</v>
      </c>
      <c r="CP15" s="128">
        <v>113</v>
      </c>
    </row>
    <row r="16" spans="1:94" x14ac:dyDescent="0.2">
      <c r="A16" s="125" t="s">
        <v>240</v>
      </c>
      <c r="E16" s="126">
        <v>116</v>
      </c>
      <c r="F16" s="82" t="s">
        <v>107</v>
      </c>
      <c r="J16" s="128">
        <v>115</v>
      </c>
      <c r="M16" s="125" t="s">
        <v>240</v>
      </c>
      <c r="Q16" s="126">
        <v>116</v>
      </c>
      <c r="R16" s="82" t="s">
        <v>107</v>
      </c>
      <c r="V16" s="128">
        <v>115</v>
      </c>
      <c r="Y16" s="125" t="s">
        <v>468</v>
      </c>
      <c r="AC16" s="126">
        <v>116</v>
      </c>
      <c r="AD16" s="82" t="s">
        <v>177</v>
      </c>
      <c r="AE16" s="126"/>
      <c r="AG16" s="126"/>
      <c r="AH16" s="128">
        <v>114</v>
      </c>
      <c r="AK16" s="125" t="s">
        <v>469</v>
      </c>
      <c r="AO16" s="126">
        <v>116</v>
      </c>
      <c r="AP16" s="82" t="s">
        <v>177</v>
      </c>
      <c r="AQ16" s="126"/>
      <c r="AS16" s="126"/>
      <c r="AT16" s="128">
        <v>114</v>
      </c>
      <c r="AW16" s="125" t="s">
        <v>469</v>
      </c>
      <c r="BA16" s="126">
        <v>116</v>
      </c>
      <c r="BB16" s="82" t="s">
        <v>177</v>
      </c>
      <c r="BC16" s="126"/>
      <c r="BE16" s="126"/>
      <c r="BF16" s="128">
        <v>114</v>
      </c>
      <c r="BI16" s="125" t="s">
        <v>469</v>
      </c>
      <c r="BM16" s="126">
        <v>116</v>
      </c>
      <c r="BN16" s="82" t="s">
        <v>177</v>
      </c>
      <c r="BO16" s="126"/>
      <c r="BQ16" s="126"/>
      <c r="BR16" s="128">
        <v>114</v>
      </c>
      <c r="BU16" s="125" t="s">
        <v>469</v>
      </c>
      <c r="BY16" s="126">
        <v>116</v>
      </c>
      <c r="BZ16" s="82" t="s">
        <v>177</v>
      </c>
      <c r="CA16" s="126"/>
      <c r="CC16" s="126"/>
      <c r="CD16" s="128">
        <v>114</v>
      </c>
      <c r="CG16" s="125" t="s">
        <v>469</v>
      </c>
      <c r="CK16" s="126">
        <v>116</v>
      </c>
      <c r="CL16" s="82" t="s">
        <v>177</v>
      </c>
      <c r="CM16" s="126"/>
      <c r="CO16" s="126"/>
      <c r="CP16" s="128">
        <v>114</v>
      </c>
    </row>
    <row r="17" spans="1:94" x14ac:dyDescent="0.2">
      <c r="A17" s="125"/>
      <c r="E17" s="126"/>
      <c r="J17" s="128"/>
      <c r="M17" s="125"/>
      <c r="Q17" s="126"/>
      <c r="V17" s="128"/>
      <c r="Y17" s="125" t="s">
        <v>226</v>
      </c>
      <c r="Z17" s="126"/>
      <c r="AB17" s="126"/>
      <c r="AC17" s="126">
        <v>112</v>
      </c>
      <c r="AD17" s="82" t="s">
        <v>178</v>
      </c>
      <c r="AH17" s="128">
        <v>115</v>
      </c>
      <c r="AK17" s="125" t="s">
        <v>226</v>
      </c>
      <c r="AL17" s="126"/>
      <c r="AN17" s="126"/>
      <c r="AO17" s="126">
        <v>112</v>
      </c>
      <c r="AP17" s="82" t="s">
        <v>178</v>
      </c>
      <c r="AT17" s="128">
        <v>115</v>
      </c>
      <c r="AW17" s="125" t="s">
        <v>226</v>
      </c>
      <c r="AX17" s="126"/>
      <c r="AZ17" s="126"/>
      <c r="BA17" s="126">
        <v>112</v>
      </c>
      <c r="BB17" s="82" t="s">
        <v>178</v>
      </c>
      <c r="BF17" s="128">
        <v>115</v>
      </c>
      <c r="BI17" s="125" t="s">
        <v>226</v>
      </c>
      <c r="BJ17" s="126"/>
      <c r="BL17" s="126"/>
      <c r="BM17" s="126">
        <v>112</v>
      </c>
      <c r="BN17" s="82" t="s">
        <v>178</v>
      </c>
      <c r="BR17" s="128">
        <v>115</v>
      </c>
      <c r="BU17" s="125" t="s">
        <v>226</v>
      </c>
      <c r="BV17" s="126"/>
      <c r="BX17" s="126"/>
      <c r="BY17" s="126">
        <v>112</v>
      </c>
      <c r="BZ17" s="82" t="s">
        <v>178</v>
      </c>
      <c r="CD17" s="128">
        <v>115</v>
      </c>
      <c r="CG17" s="125" t="s">
        <v>226</v>
      </c>
      <c r="CH17" s="126"/>
      <c r="CJ17" s="126"/>
      <c r="CK17" s="126">
        <v>112</v>
      </c>
      <c r="CL17" s="82" t="s">
        <v>178</v>
      </c>
      <c r="CP17" s="128">
        <v>115</v>
      </c>
    </row>
    <row r="18" spans="1:94" x14ac:dyDescent="0.2">
      <c r="A18" s="125" t="s">
        <v>226</v>
      </c>
      <c r="B18" s="126"/>
      <c r="D18" s="126"/>
      <c r="E18" s="126">
        <v>112</v>
      </c>
      <c r="F18" s="82" t="s">
        <v>109</v>
      </c>
      <c r="J18" s="128">
        <v>116</v>
      </c>
      <c r="M18" s="125" t="s">
        <v>226</v>
      </c>
      <c r="N18" s="126"/>
      <c r="P18" s="126"/>
      <c r="Q18" s="126">
        <v>112</v>
      </c>
      <c r="R18" s="82" t="s">
        <v>109</v>
      </c>
      <c r="V18" s="128">
        <v>116</v>
      </c>
      <c r="Y18" s="125" t="s">
        <v>457</v>
      </c>
      <c r="Z18" s="126"/>
      <c r="AB18" s="126"/>
      <c r="AC18" s="126">
        <v>114</v>
      </c>
      <c r="AD18" s="82" t="s">
        <v>166</v>
      </c>
      <c r="AH18" s="128">
        <v>114</v>
      </c>
      <c r="AK18" s="125" t="s">
        <v>457</v>
      </c>
      <c r="AL18" s="126"/>
      <c r="AN18" s="126"/>
      <c r="AO18" s="126">
        <v>114</v>
      </c>
      <c r="AP18" s="82" t="s">
        <v>166</v>
      </c>
      <c r="AT18" s="128">
        <v>114</v>
      </c>
      <c r="AW18" s="125" t="s">
        <v>457</v>
      </c>
      <c r="AX18" s="126"/>
      <c r="AZ18" s="126"/>
      <c r="BA18" s="126">
        <v>114</v>
      </c>
      <c r="BB18" s="82" t="s">
        <v>166</v>
      </c>
      <c r="BF18" s="128">
        <v>114</v>
      </c>
      <c r="BI18" s="125" t="s">
        <v>457</v>
      </c>
      <c r="BJ18" s="126"/>
      <c r="BL18" s="126"/>
      <c r="BM18" s="126">
        <v>114</v>
      </c>
      <c r="BN18" s="82" t="s">
        <v>166</v>
      </c>
      <c r="BR18" s="128">
        <v>114</v>
      </c>
      <c r="BU18" s="125" t="s">
        <v>457</v>
      </c>
      <c r="BV18" s="126"/>
      <c r="BX18" s="126"/>
      <c r="BY18" s="126">
        <v>114</v>
      </c>
      <c r="BZ18" s="82" t="s">
        <v>166</v>
      </c>
      <c r="CD18" s="128">
        <v>114</v>
      </c>
      <c r="CG18" s="125" t="s">
        <v>457</v>
      </c>
      <c r="CH18" s="126"/>
      <c r="CJ18" s="126"/>
      <c r="CK18" s="126">
        <v>114</v>
      </c>
      <c r="CL18" s="82" t="s">
        <v>166</v>
      </c>
      <c r="CP18" s="128">
        <v>114</v>
      </c>
    </row>
    <row r="19" spans="1:94" x14ac:dyDescent="0.2">
      <c r="A19" s="125" t="s">
        <v>167</v>
      </c>
      <c r="B19" s="126"/>
      <c r="D19" s="126"/>
      <c r="E19" s="126">
        <v>114</v>
      </c>
      <c r="F19" s="82" t="s">
        <v>227</v>
      </c>
      <c r="J19" s="128">
        <v>113</v>
      </c>
      <c r="M19" s="125" t="s">
        <v>167</v>
      </c>
      <c r="N19" s="126"/>
      <c r="P19" s="126"/>
      <c r="Q19" s="126">
        <v>114</v>
      </c>
      <c r="R19" s="82" t="s">
        <v>227</v>
      </c>
      <c r="V19" s="128">
        <v>113</v>
      </c>
      <c r="Y19" s="125" t="s">
        <v>71</v>
      </c>
      <c r="Z19" s="126"/>
      <c r="AB19" s="126"/>
      <c r="AC19" s="126">
        <v>111</v>
      </c>
      <c r="AD19" s="82" t="s">
        <v>112</v>
      </c>
      <c r="AH19" s="128">
        <v>116</v>
      </c>
      <c r="AK19" s="125" t="s">
        <v>71</v>
      </c>
      <c r="AL19" s="126"/>
      <c r="AN19" s="126"/>
      <c r="AO19" s="126">
        <v>111</v>
      </c>
      <c r="AP19" s="82" t="s">
        <v>112</v>
      </c>
      <c r="AT19" s="128">
        <v>116</v>
      </c>
      <c r="AW19" s="125" t="s">
        <v>71</v>
      </c>
      <c r="AX19" s="126"/>
      <c r="AZ19" s="126"/>
      <c r="BA19" s="126">
        <v>111</v>
      </c>
      <c r="BB19" s="82" t="s">
        <v>112</v>
      </c>
      <c r="BF19" s="128">
        <v>116</v>
      </c>
      <c r="BI19" s="125" t="s">
        <v>71</v>
      </c>
      <c r="BJ19" s="126"/>
      <c r="BL19" s="126"/>
      <c r="BM19" s="126">
        <v>111</v>
      </c>
      <c r="BN19" s="82" t="s">
        <v>112</v>
      </c>
      <c r="BR19" s="128">
        <v>116</v>
      </c>
      <c r="BU19" s="125" t="s">
        <v>71</v>
      </c>
      <c r="BV19" s="126"/>
      <c r="BX19" s="126"/>
      <c r="BY19" s="126">
        <v>111</v>
      </c>
      <c r="BZ19" s="82" t="s">
        <v>112</v>
      </c>
      <c r="CD19" s="128">
        <v>116</v>
      </c>
      <c r="CG19" s="125" t="s">
        <v>71</v>
      </c>
      <c r="CH19" s="126"/>
      <c r="CJ19" s="126"/>
      <c r="CK19" s="126">
        <v>111</v>
      </c>
      <c r="CL19" s="82" t="s">
        <v>112</v>
      </c>
      <c r="CP19" s="128">
        <v>116</v>
      </c>
    </row>
    <row r="20" spans="1:94" x14ac:dyDescent="0.2">
      <c r="A20" s="125" t="s">
        <v>71</v>
      </c>
      <c r="B20" s="126"/>
      <c r="D20" s="126"/>
      <c r="E20" s="126">
        <v>111</v>
      </c>
      <c r="F20" s="82" t="s">
        <v>177</v>
      </c>
      <c r="G20" s="126"/>
      <c r="I20" s="126"/>
      <c r="J20" s="128">
        <v>114</v>
      </c>
      <c r="M20" s="125" t="s">
        <v>71</v>
      </c>
      <c r="N20" s="126"/>
      <c r="P20" s="126"/>
      <c r="Q20" s="126">
        <v>111</v>
      </c>
      <c r="R20" s="82" t="s">
        <v>177</v>
      </c>
      <c r="S20" s="126"/>
      <c r="U20" s="126"/>
      <c r="V20" s="128">
        <v>114</v>
      </c>
      <c r="Y20" s="125" t="s">
        <v>108</v>
      </c>
      <c r="Z20" s="126"/>
      <c r="AB20" s="126"/>
      <c r="AC20" s="126">
        <v>116</v>
      </c>
      <c r="AD20" s="82" t="s">
        <v>466</v>
      </c>
      <c r="AH20" s="128">
        <v>112</v>
      </c>
      <c r="AK20" s="125" t="s">
        <v>108</v>
      </c>
      <c r="AL20" s="126"/>
      <c r="AN20" s="126"/>
      <c r="AO20" s="126">
        <v>116</v>
      </c>
      <c r="AP20" s="82" t="s">
        <v>466</v>
      </c>
      <c r="AT20" s="128">
        <v>112</v>
      </c>
      <c r="AW20" s="125" t="s">
        <v>108</v>
      </c>
      <c r="AX20" s="126"/>
      <c r="AZ20" s="126"/>
      <c r="BA20" s="126">
        <v>116</v>
      </c>
      <c r="BB20" s="82" t="s">
        <v>466</v>
      </c>
      <c r="BF20" s="128">
        <v>112</v>
      </c>
      <c r="BI20" s="125" t="s">
        <v>108</v>
      </c>
      <c r="BJ20" s="126"/>
      <c r="BL20" s="126"/>
      <c r="BM20" s="126">
        <v>116</v>
      </c>
      <c r="BN20" s="82" t="s">
        <v>466</v>
      </c>
      <c r="BR20" s="128">
        <v>112</v>
      </c>
      <c r="BU20" s="125" t="s">
        <v>108</v>
      </c>
      <c r="BV20" s="126"/>
      <c r="BX20" s="126"/>
      <c r="BY20" s="126">
        <v>116</v>
      </c>
      <c r="BZ20" s="82" t="s">
        <v>466</v>
      </c>
      <c r="CD20" s="128">
        <v>112</v>
      </c>
      <c r="CG20" s="125" t="s">
        <v>108</v>
      </c>
      <c r="CH20" s="126"/>
      <c r="CJ20" s="126"/>
      <c r="CK20" s="126">
        <v>116</v>
      </c>
      <c r="CL20" s="82" t="s">
        <v>466</v>
      </c>
      <c r="CP20" s="128">
        <v>112</v>
      </c>
    </row>
    <row r="21" spans="1:94" x14ac:dyDescent="0.2">
      <c r="A21" s="125" t="s">
        <v>108</v>
      </c>
      <c r="B21" s="126"/>
      <c r="D21" s="126"/>
      <c r="E21" s="126">
        <v>116</v>
      </c>
      <c r="F21" s="82" t="s">
        <v>178</v>
      </c>
      <c r="J21" s="128">
        <v>115</v>
      </c>
      <c r="M21" s="125" t="s">
        <v>108</v>
      </c>
      <c r="N21" s="126"/>
      <c r="P21" s="126"/>
      <c r="Q21" s="126">
        <v>116</v>
      </c>
      <c r="R21" s="82" t="s">
        <v>178</v>
      </c>
      <c r="V21" s="128">
        <v>115</v>
      </c>
      <c r="Y21" s="125" t="s">
        <v>110</v>
      </c>
      <c r="Z21" s="126"/>
      <c r="AB21" s="126"/>
      <c r="AC21" s="126">
        <v>115</v>
      </c>
      <c r="AD21" s="82" t="s">
        <v>465</v>
      </c>
      <c r="AH21" s="128">
        <v>113</v>
      </c>
      <c r="AK21" s="125" t="s">
        <v>110</v>
      </c>
      <c r="AL21" s="126"/>
      <c r="AN21" s="126"/>
      <c r="AO21" s="126">
        <v>115</v>
      </c>
      <c r="AP21" s="82" t="s">
        <v>465</v>
      </c>
      <c r="AT21" s="128">
        <v>113</v>
      </c>
      <c r="AW21" s="125" t="s">
        <v>110</v>
      </c>
      <c r="AX21" s="126"/>
      <c r="AZ21" s="126"/>
      <c r="BA21" s="126">
        <v>115</v>
      </c>
      <c r="BB21" s="82" t="s">
        <v>465</v>
      </c>
      <c r="BF21" s="128">
        <v>113</v>
      </c>
      <c r="BI21" s="125" t="s">
        <v>110</v>
      </c>
      <c r="BJ21" s="126"/>
      <c r="BL21" s="126"/>
      <c r="BM21" s="126">
        <v>115</v>
      </c>
      <c r="BN21" s="82" t="s">
        <v>465</v>
      </c>
      <c r="BR21" s="128">
        <v>113</v>
      </c>
      <c r="BU21" s="125" t="s">
        <v>110</v>
      </c>
      <c r="BV21" s="126"/>
      <c r="BX21" s="126"/>
      <c r="BY21" s="126">
        <v>115</v>
      </c>
      <c r="BZ21" s="82" t="s">
        <v>465</v>
      </c>
      <c r="CD21" s="128">
        <v>113</v>
      </c>
      <c r="CG21" s="125" t="s">
        <v>110</v>
      </c>
      <c r="CH21" s="126"/>
      <c r="CJ21" s="126"/>
      <c r="CK21" s="126">
        <v>115</v>
      </c>
      <c r="CL21" s="82" t="s">
        <v>465</v>
      </c>
      <c r="CP21" s="128">
        <v>113</v>
      </c>
    </row>
    <row r="22" spans="1:94" x14ac:dyDescent="0.2">
      <c r="A22" s="125" t="s">
        <v>110</v>
      </c>
      <c r="B22" s="126"/>
      <c r="D22" s="126"/>
      <c r="E22" s="126">
        <v>115</v>
      </c>
      <c r="F22" s="82" t="s">
        <v>166</v>
      </c>
      <c r="J22" s="128">
        <v>114</v>
      </c>
      <c r="M22" s="125" t="s">
        <v>110</v>
      </c>
      <c r="N22" s="126"/>
      <c r="P22" s="126"/>
      <c r="Q22" s="126">
        <v>115</v>
      </c>
      <c r="R22" s="82" t="s">
        <v>166</v>
      </c>
      <c r="V22" s="128">
        <v>114</v>
      </c>
      <c r="Y22" s="125" t="s">
        <v>111</v>
      </c>
      <c r="Z22" s="126"/>
      <c r="AB22" s="126"/>
      <c r="AC22" s="126">
        <v>118</v>
      </c>
      <c r="AD22" s="82" t="s">
        <v>114</v>
      </c>
      <c r="AH22" s="128">
        <v>111</v>
      </c>
      <c r="AK22" s="125" t="s">
        <v>111</v>
      </c>
      <c r="AL22" s="126"/>
      <c r="AN22" s="126"/>
      <c r="AO22" s="126">
        <v>118</v>
      </c>
      <c r="AP22" s="82" t="s">
        <v>114</v>
      </c>
      <c r="AT22" s="128">
        <v>111</v>
      </c>
      <c r="AW22" s="125" t="s">
        <v>111</v>
      </c>
      <c r="AX22" s="126"/>
      <c r="AZ22" s="126"/>
      <c r="BA22" s="126">
        <v>118</v>
      </c>
      <c r="BB22" s="82" t="s">
        <v>114</v>
      </c>
      <c r="BF22" s="128">
        <v>111</v>
      </c>
      <c r="BI22" s="125" t="s">
        <v>111</v>
      </c>
      <c r="BJ22" s="126"/>
      <c r="BL22" s="126"/>
      <c r="BM22" s="126">
        <v>118</v>
      </c>
      <c r="BN22" s="82" t="s">
        <v>114</v>
      </c>
      <c r="BR22" s="128">
        <v>111</v>
      </c>
      <c r="BU22" s="125" t="s">
        <v>111</v>
      </c>
      <c r="BV22" s="126"/>
      <c r="BX22" s="126"/>
      <c r="BY22" s="126">
        <v>118</v>
      </c>
      <c r="BZ22" s="82" t="s">
        <v>114</v>
      </c>
      <c r="CD22" s="128">
        <v>111</v>
      </c>
      <c r="CG22" s="125" t="s">
        <v>111</v>
      </c>
      <c r="CH22" s="126"/>
      <c r="CJ22" s="126"/>
      <c r="CK22" s="126">
        <v>118</v>
      </c>
      <c r="CL22" s="82" t="s">
        <v>114</v>
      </c>
      <c r="CP22" s="128">
        <v>111</v>
      </c>
    </row>
    <row r="23" spans="1:94" x14ac:dyDescent="0.2">
      <c r="A23" s="125" t="s">
        <v>273</v>
      </c>
      <c r="B23" s="126"/>
      <c r="D23" s="126"/>
      <c r="E23" s="126">
        <v>114</v>
      </c>
      <c r="F23" s="82" t="s">
        <v>112</v>
      </c>
      <c r="J23" s="128">
        <v>116</v>
      </c>
      <c r="M23" s="125" t="s">
        <v>111</v>
      </c>
      <c r="N23" s="126"/>
      <c r="P23" s="126"/>
      <c r="Q23" s="126">
        <v>118</v>
      </c>
      <c r="R23" s="82" t="s">
        <v>112</v>
      </c>
      <c r="V23" s="128">
        <v>116</v>
      </c>
      <c r="Y23" s="125" t="s">
        <v>113</v>
      </c>
      <c r="Z23" s="126"/>
      <c r="AB23" s="126"/>
      <c r="AC23" s="126" t="s">
        <v>268</v>
      </c>
      <c r="AD23" s="82" t="s">
        <v>116</v>
      </c>
      <c r="AH23" s="128">
        <v>112</v>
      </c>
      <c r="AK23" s="125" t="s">
        <v>113</v>
      </c>
      <c r="AL23" s="126"/>
      <c r="AN23" s="126"/>
      <c r="AO23" s="126" t="s">
        <v>268</v>
      </c>
      <c r="AP23" s="82" t="s">
        <v>116</v>
      </c>
      <c r="AT23" s="128">
        <v>112</v>
      </c>
      <c r="AW23" s="125" t="s">
        <v>113</v>
      </c>
      <c r="AX23" s="126"/>
      <c r="AZ23" s="126"/>
      <c r="BA23" s="126" t="s">
        <v>268</v>
      </c>
      <c r="BB23" s="82" t="s">
        <v>116</v>
      </c>
      <c r="BF23" s="128">
        <v>112</v>
      </c>
      <c r="BI23" s="125" t="s">
        <v>113</v>
      </c>
      <c r="BJ23" s="126"/>
      <c r="BL23" s="126"/>
      <c r="BM23" s="126" t="s">
        <v>268</v>
      </c>
      <c r="BN23" s="82" t="s">
        <v>116</v>
      </c>
      <c r="BR23" s="128">
        <v>112</v>
      </c>
      <c r="BU23" s="125" t="s">
        <v>113</v>
      </c>
      <c r="BV23" s="126"/>
      <c r="BX23" s="126"/>
      <c r="BY23" s="126" t="s">
        <v>268</v>
      </c>
      <c r="BZ23" s="82" t="s">
        <v>116</v>
      </c>
      <c r="CD23" s="128">
        <v>112</v>
      </c>
      <c r="CG23" s="125" t="s">
        <v>113</v>
      </c>
      <c r="CH23" s="126"/>
      <c r="CJ23" s="126"/>
      <c r="CK23" s="126" t="s">
        <v>268</v>
      </c>
      <c r="CL23" s="82" t="s">
        <v>116</v>
      </c>
      <c r="CP23" s="128">
        <v>112</v>
      </c>
    </row>
    <row r="24" spans="1:94" x14ac:dyDescent="0.2">
      <c r="A24" s="125"/>
      <c r="B24" s="126"/>
      <c r="D24" s="126"/>
      <c r="E24" s="126"/>
      <c r="J24" s="128"/>
      <c r="M24" s="125"/>
      <c r="N24" s="126"/>
      <c r="P24" s="126"/>
      <c r="Q24" s="126"/>
      <c r="V24" s="128"/>
      <c r="Y24" s="125" t="s">
        <v>169</v>
      </c>
      <c r="Z24" s="126"/>
      <c r="AB24" s="126"/>
      <c r="AC24" s="126">
        <v>114</v>
      </c>
      <c r="AD24" s="82" t="s">
        <v>30</v>
      </c>
      <c r="AH24" s="128">
        <v>111</v>
      </c>
      <c r="AK24" s="125" t="s">
        <v>169</v>
      </c>
      <c r="AL24" s="126"/>
      <c r="AN24" s="126"/>
      <c r="AO24" s="126">
        <v>114</v>
      </c>
      <c r="AP24" s="82" t="s">
        <v>30</v>
      </c>
      <c r="AT24" s="128">
        <v>111</v>
      </c>
      <c r="AW24" s="125" t="s">
        <v>169</v>
      </c>
      <c r="AX24" s="126"/>
      <c r="AZ24" s="126"/>
      <c r="BA24" s="126">
        <v>114</v>
      </c>
      <c r="BB24" s="82" t="s">
        <v>30</v>
      </c>
      <c r="BF24" s="128">
        <v>111</v>
      </c>
      <c r="BI24" s="125" t="s">
        <v>169</v>
      </c>
      <c r="BJ24" s="126"/>
      <c r="BL24" s="126"/>
      <c r="BM24" s="126">
        <v>114</v>
      </c>
      <c r="BN24" s="82" t="s">
        <v>30</v>
      </c>
      <c r="BR24" s="128">
        <v>111</v>
      </c>
      <c r="BU24" s="125" t="s">
        <v>169</v>
      </c>
      <c r="BV24" s="126"/>
      <c r="BX24" s="126"/>
      <c r="BY24" s="126">
        <v>114</v>
      </c>
      <c r="BZ24" s="82" t="s">
        <v>30</v>
      </c>
      <c r="CD24" s="128">
        <v>111</v>
      </c>
      <c r="CG24" s="125" t="s">
        <v>169</v>
      </c>
      <c r="CH24" s="126"/>
      <c r="CJ24" s="126"/>
      <c r="CK24" s="126">
        <v>114</v>
      </c>
      <c r="CL24" s="82" t="s">
        <v>30</v>
      </c>
      <c r="CP24" s="128">
        <v>111</v>
      </c>
    </row>
    <row r="25" spans="1:94" x14ac:dyDescent="0.2">
      <c r="A25" s="125"/>
      <c r="B25" s="126"/>
      <c r="D25" s="126"/>
      <c r="E25" s="126"/>
      <c r="J25" s="128"/>
      <c r="M25" s="125"/>
      <c r="N25" s="126"/>
      <c r="P25" s="126"/>
      <c r="Q25" s="126"/>
      <c r="V25" s="128"/>
      <c r="Y25" s="125" t="s">
        <v>115</v>
      </c>
      <c r="Z25" s="126"/>
      <c r="AB25" s="126"/>
      <c r="AC25" s="126">
        <v>116</v>
      </c>
      <c r="AD25" s="82" t="s">
        <v>155</v>
      </c>
      <c r="AH25" s="128">
        <v>112</v>
      </c>
      <c r="AK25" s="125" t="s">
        <v>115</v>
      </c>
      <c r="AL25" s="126"/>
      <c r="AN25" s="126"/>
      <c r="AO25" s="126">
        <v>116</v>
      </c>
      <c r="AP25" s="82" t="s">
        <v>155</v>
      </c>
      <c r="AT25" s="128">
        <v>112</v>
      </c>
      <c r="AW25" s="125" t="s">
        <v>115</v>
      </c>
      <c r="AX25" s="126"/>
      <c r="AZ25" s="126"/>
      <c r="BA25" s="126">
        <v>116</v>
      </c>
      <c r="BB25" s="82" t="s">
        <v>155</v>
      </c>
      <c r="BF25" s="128">
        <v>112</v>
      </c>
      <c r="BI25" s="125" t="s">
        <v>115</v>
      </c>
      <c r="BJ25" s="126"/>
      <c r="BL25" s="126"/>
      <c r="BM25" s="126">
        <v>116</v>
      </c>
      <c r="BN25" s="82" t="s">
        <v>155</v>
      </c>
      <c r="BR25" s="128">
        <v>112</v>
      </c>
      <c r="BU25" s="125" t="s">
        <v>115</v>
      </c>
      <c r="BV25" s="126"/>
      <c r="BX25" s="126"/>
      <c r="BY25" s="126">
        <v>116</v>
      </c>
      <c r="BZ25" s="82" t="s">
        <v>155</v>
      </c>
      <c r="CD25" s="128">
        <v>112</v>
      </c>
      <c r="CG25" s="125" t="s">
        <v>115</v>
      </c>
      <c r="CH25" s="126"/>
      <c r="CJ25" s="126"/>
      <c r="CK25" s="126">
        <v>116</v>
      </c>
      <c r="CL25" s="82" t="s">
        <v>155</v>
      </c>
      <c r="CP25" s="128">
        <v>112</v>
      </c>
    </row>
    <row r="26" spans="1:94" x14ac:dyDescent="0.2">
      <c r="A26" s="125" t="s">
        <v>111</v>
      </c>
      <c r="B26" s="126"/>
      <c r="D26" s="126"/>
      <c r="E26" s="126">
        <v>118</v>
      </c>
      <c r="F26" s="82" t="s">
        <v>114</v>
      </c>
      <c r="J26" s="128">
        <v>111</v>
      </c>
      <c r="M26" s="125" t="s">
        <v>113</v>
      </c>
      <c r="N26" s="126"/>
      <c r="P26" s="126"/>
      <c r="Q26" s="126" t="s">
        <v>268</v>
      </c>
      <c r="R26" s="82" t="s">
        <v>114</v>
      </c>
      <c r="V26" s="128">
        <v>111</v>
      </c>
      <c r="Y26" s="125" t="s">
        <v>464</v>
      </c>
      <c r="Z26" s="126"/>
      <c r="AB26" s="126"/>
      <c r="AC26" s="126">
        <v>113</v>
      </c>
      <c r="AD26" s="82" t="s">
        <v>170</v>
      </c>
      <c r="AH26" s="128">
        <v>116</v>
      </c>
      <c r="AK26" s="82" t="s">
        <v>464</v>
      </c>
      <c r="AO26" s="126">
        <v>113</v>
      </c>
      <c r="AP26" s="82" t="s">
        <v>170</v>
      </c>
      <c r="AT26" s="128">
        <v>116</v>
      </c>
      <c r="AW26" s="82" t="s">
        <v>464</v>
      </c>
      <c r="BA26" s="126">
        <v>113</v>
      </c>
      <c r="BB26" s="82" t="s">
        <v>170</v>
      </c>
      <c r="BF26" s="128">
        <v>116</v>
      </c>
      <c r="BI26" s="82" t="s">
        <v>464</v>
      </c>
      <c r="BM26" s="126">
        <v>113</v>
      </c>
      <c r="BN26" s="82" t="s">
        <v>170</v>
      </c>
      <c r="BR26" s="128">
        <v>116</v>
      </c>
      <c r="BU26" s="82" t="s">
        <v>464</v>
      </c>
      <c r="BY26" s="126">
        <v>113</v>
      </c>
      <c r="BZ26" s="82" t="s">
        <v>170</v>
      </c>
      <c r="CD26" s="128">
        <v>116</v>
      </c>
      <c r="CG26" s="82" t="s">
        <v>464</v>
      </c>
      <c r="CK26" s="126">
        <v>113</v>
      </c>
      <c r="CL26" s="82" t="s">
        <v>170</v>
      </c>
      <c r="CP26" s="128">
        <v>116</v>
      </c>
    </row>
    <row r="27" spans="1:94" x14ac:dyDescent="0.2">
      <c r="A27" s="125" t="s">
        <v>113</v>
      </c>
      <c r="B27" s="126"/>
      <c r="D27" s="126"/>
      <c r="E27" s="126" t="s">
        <v>268</v>
      </c>
      <c r="F27" s="82" t="s">
        <v>116</v>
      </c>
      <c r="J27" s="128">
        <v>112</v>
      </c>
      <c r="M27" s="125" t="s">
        <v>169</v>
      </c>
      <c r="N27" s="126"/>
      <c r="P27" s="126"/>
      <c r="Q27" s="126">
        <v>114</v>
      </c>
      <c r="R27" s="82" t="s">
        <v>116</v>
      </c>
      <c r="V27" s="128">
        <v>112</v>
      </c>
      <c r="Y27" s="125" t="s">
        <v>156</v>
      </c>
      <c r="Z27" s="126"/>
      <c r="AB27" s="126"/>
      <c r="AC27" s="126">
        <v>114</v>
      </c>
      <c r="AD27" s="82" t="s">
        <v>119</v>
      </c>
      <c r="AH27" s="128">
        <v>115</v>
      </c>
      <c r="AK27" s="125" t="s">
        <v>156</v>
      </c>
      <c r="AL27" s="126"/>
      <c r="AN27" s="126"/>
      <c r="AO27" s="126">
        <v>114</v>
      </c>
      <c r="AP27" s="82" t="s">
        <v>119</v>
      </c>
      <c r="AT27" s="128">
        <v>115</v>
      </c>
      <c r="AW27" s="125" t="s">
        <v>156</v>
      </c>
      <c r="AX27" s="126"/>
      <c r="AZ27" s="126"/>
      <c r="BA27" s="126">
        <v>114</v>
      </c>
      <c r="BB27" s="82" t="s">
        <v>119</v>
      </c>
      <c r="BF27" s="128">
        <v>115</v>
      </c>
      <c r="BI27" s="125" t="s">
        <v>156</v>
      </c>
      <c r="BJ27" s="126"/>
      <c r="BL27" s="126"/>
      <c r="BM27" s="126">
        <v>114</v>
      </c>
      <c r="BN27" s="82" t="s">
        <v>119</v>
      </c>
      <c r="BR27" s="128">
        <v>115</v>
      </c>
      <c r="BU27" s="125" t="s">
        <v>156</v>
      </c>
      <c r="BV27" s="126"/>
      <c r="BX27" s="126"/>
      <c r="BY27" s="126">
        <v>114</v>
      </c>
      <c r="BZ27" s="82" t="s">
        <v>119</v>
      </c>
      <c r="CD27" s="128">
        <v>115</v>
      </c>
      <c r="CG27" s="125" t="s">
        <v>156</v>
      </c>
      <c r="CH27" s="126"/>
      <c r="CJ27" s="126"/>
      <c r="CK27" s="126">
        <v>114</v>
      </c>
      <c r="CL27" s="82" t="s">
        <v>119</v>
      </c>
      <c r="CP27" s="128">
        <v>115</v>
      </c>
    </row>
    <row r="28" spans="1:94" x14ac:dyDescent="0.2">
      <c r="A28" s="125" t="s">
        <v>169</v>
      </c>
      <c r="B28" s="126"/>
      <c r="D28" s="126"/>
      <c r="E28" s="126">
        <v>114</v>
      </c>
      <c r="F28" s="82" t="s">
        <v>30</v>
      </c>
      <c r="J28" s="128">
        <v>111</v>
      </c>
      <c r="M28" s="125" t="s">
        <v>115</v>
      </c>
      <c r="N28" s="126"/>
      <c r="P28" s="126"/>
      <c r="Q28" s="126">
        <v>116</v>
      </c>
      <c r="R28" s="82" t="s">
        <v>30</v>
      </c>
      <c r="V28" s="128">
        <v>111</v>
      </c>
      <c r="Y28" s="125" t="s">
        <v>117</v>
      </c>
      <c r="Z28" s="126"/>
      <c r="AB28" s="126"/>
      <c r="AC28" s="126">
        <v>113</v>
      </c>
      <c r="AD28" s="82" t="s">
        <v>460</v>
      </c>
      <c r="AH28" s="128">
        <v>118</v>
      </c>
      <c r="AK28" s="125" t="s">
        <v>117</v>
      </c>
      <c r="AL28" s="126"/>
      <c r="AN28" s="126"/>
      <c r="AO28" s="126">
        <v>113</v>
      </c>
      <c r="AP28" s="82" t="s">
        <v>460</v>
      </c>
      <c r="AT28" s="128">
        <v>118</v>
      </c>
      <c r="AW28" s="125" t="s">
        <v>117</v>
      </c>
      <c r="AX28" s="126"/>
      <c r="AZ28" s="126"/>
      <c r="BA28" s="126">
        <v>113</v>
      </c>
      <c r="BB28" s="82" t="s">
        <v>460</v>
      </c>
      <c r="BF28" s="128">
        <v>118</v>
      </c>
      <c r="BI28" s="125" t="s">
        <v>117</v>
      </c>
      <c r="BJ28" s="126"/>
      <c r="BL28" s="126"/>
      <c r="BM28" s="126">
        <v>113</v>
      </c>
      <c r="BN28" s="82" t="s">
        <v>460</v>
      </c>
      <c r="BR28" s="128">
        <v>118</v>
      </c>
      <c r="BU28" s="125" t="s">
        <v>117</v>
      </c>
      <c r="BV28" s="126"/>
      <c r="BX28" s="126"/>
      <c r="BY28" s="126">
        <v>113</v>
      </c>
      <c r="BZ28" s="82" t="s">
        <v>460</v>
      </c>
      <c r="CD28" s="128">
        <v>118</v>
      </c>
      <c r="CG28" s="125" t="s">
        <v>117</v>
      </c>
      <c r="CH28" s="126"/>
      <c r="CJ28" s="126"/>
      <c r="CK28" s="126">
        <v>113</v>
      </c>
      <c r="CL28" s="82" t="s">
        <v>460</v>
      </c>
      <c r="CP28" s="128">
        <v>118</v>
      </c>
    </row>
    <row r="29" spans="1:94" x14ac:dyDescent="0.2">
      <c r="A29" s="125"/>
      <c r="B29" s="126"/>
      <c r="D29" s="126"/>
      <c r="E29" s="126"/>
      <c r="J29" s="128"/>
      <c r="M29" s="125"/>
      <c r="N29" s="126"/>
      <c r="P29" s="126"/>
      <c r="Q29" s="126"/>
      <c r="V29" s="128"/>
      <c r="Y29" s="125" t="s">
        <v>118</v>
      </c>
      <c r="Z29" s="126"/>
      <c r="AB29" s="126"/>
      <c r="AC29" s="126">
        <v>115</v>
      </c>
      <c r="AD29" s="82" t="s">
        <v>121</v>
      </c>
      <c r="AH29" s="128">
        <v>116</v>
      </c>
      <c r="AK29" s="125" t="s">
        <v>118</v>
      </c>
      <c r="AL29" s="126"/>
      <c r="AN29" s="126"/>
      <c r="AO29" s="126">
        <v>115</v>
      </c>
      <c r="AP29" s="82" t="s">
        <v>121</v>
      </c>
      <c r="AT29" s="128">
        <v>116</v>
      </c>
      <c r="AW29" s="125" t="s">
        <v>118</v>
      </c>
      <c r="AX29" s="126"/>
      <c r="AZ29" s="126"/>
      <c r="BA29" s="126">
        <v>115</v>
      </c>
      <c r="BB29" s="82" t="s">
        <v>121</v>
      </c>
      <c r="BF29" s="128">
        <v>116</v>
      </c>
      <c r="BI29" s="125" t="s">
        <v>118</v>
      </c>
      <c r="BJ29" s="126"/>
      <c r="BL29" s="126"/>
      <c r="BM29" s="126">
        <v>115</v>
      </c>
      <c r="BN29" s="82" t="s">
        <v>121</v>
      </c>
      <c r="BR29" s="128">
        <v>116</v>
      </c>
      <c r="BU29" s="125" t="s">
        <v>118</v>
      </c>
      <c r="BV29" s="126"/>
      <c r="BX29" s="126"/>
      <c r="BY29" s="126">
        <v>115</v>
      </c>
      <c r="BZ29" s="82" t="s">
        <v>121</v>
      </c>
      <c r="CD29" s="128">
        <v>116</v>
      </c>
      <c r="CG29" s="125" t="s">
        <v>118</v>
      </c>
      <c r="CH29" s="126"/>
      <c r="CJ29" s="126"/>
      <c r="CK29" s="126">
        <v>115</v>
      </c>
      <c r="CL29" s="82" t="s">
        <v>121</v>
      </c>
      <c r="CP29" s="128">
        <v>116</v>
      </c>
    </row>
    <row r="30" spans="1:94" x14ac:dyDescent="0.2">
      <c r="A30" s="125" t="s">
        <v>115</v>
      </c>
      <c r="B30" s="126"/>
      <c r="D30" s="126"/>
      <c r="E30" s="126">
        <v>116</v>
      </c>
      <c r="F30" s="82" t="s">
        <v>155</v>
      </c>
      <c r="J30" s="128">
        <v>112</v>
      </c>
      <c r="M30" s="125" t="s">
        <v>156</v>
      </c>
      <c r="N30" s="126"/>
      <c r="P30" s="126"/>
      <c r="Q30" s="126">
        <v>114</v>
      </c>
      <c r="R30" s="82" t="s">
        <v>155</v>
      </c>
      <c r="V30" s="128">
        <v>112</v>
      </c>
      <c r="Y30" s="125" t="s">
        <v>458</v>
      </c>
      <c r="Z30" s="126"/>
      <c r="AB30" s="126"/>
      <c r="AC30" s="126">
        <v>111</v>
      </c>
      <c r="AD30" s="82" t="s">
        <v>124</v>
      </c>
      <c r="AH30" s="128">
        <v>116</v>
      </c>
      <c r="AK30" s="125" t="s">
        <v>458</v>
      </c>
      <c r="AL30" s="126"/>
      <c r="AN30" s="126"/>
      <c r="AO30" s="126">
        <v>111</v>
      </c>
      <c r="AP30" s="82" t="s">
        <v>124</v>
      </c>
      <c r="AT30" s="128">
        <v>116</v>
      </c>
      <c r="AW30" s="125" t="s">
        <v>458</v>
      </c>
      <c r="AX30" s="126"/>
      <c r="AZ30" s="126"/>
      <c r="BA30" s="126">
        <v>111</v>
      </c>
      <c r="BB30" s="82" t="s">
        <v>124</v>
      </c>
      <c r="BF30" s="128">
        <v>116</v>
      </c>
      <c r="BI30" s="125" t="s">
        <v>458</v>
      </c>
      <c r="BJ30" s="126"/>
      <c r="BL30" s="126"/>
      <c r="BM30" s="126">
        <v>111</v>
      </c>
      <c r="BN30" s="82" t="s">
        <v>124</v>
      </c>
      <c r="BR30" s="128">
        <v>116</v>
      </c>
      <c r="BU30" s="125" t="s">
        <v>458</v>
      </c>
      <c r="BV30" s="126"/>
      <c r="BX30" s="126"/>
      <c r="BY30" s="126">
        <v>111</v>
      </c>
      <c r="BZ30" s="82" t="s">
        <v>124</v>
      </c>
      <c r="CD30" s="128">
        <v>116</v>
      </c>
      <c r="CG30" s="125" t="s">
        <v>458</v>
      </c>
      <c r="CH30" s="126"/>
      <c r="CJ30" s="126"/>
      <c r="CK30" s="126">
        <v>111</v>
      </c>
      <c r="CL30" s="82" t="s">
        <v>124</v>
      </c>
      <c r="CP30" s="128">
        <v>116</v>
      </c>
    </row>
    <row r="31" spans="1:94" x14ac:dyDescent="0.2">
      <c r="A31" s="125" t="s">
        <v>156</v>
      </c>
      <c r="B31" s="126"/>
      <c r="D31" s="126"/>
      <c r="E31" s="126">
        <v>114</v>
      </c>
      <c r="F31" s="82" t="s">
        <v>170</v>
      </c>
      <c r="J31" s="128">
        <v>116</v>
      </c>
      <c r="M31" s="125" t="s">
        <v>117</v>
      </c>
      <c r="N31" s="126"/>
      <c r="P31" s="126"/>
      <c r="Q31" s="126">
        <v>113</v>
      </c>
      <c r="R31" s="82" t="s">
        <v>170</v>
      </c>
      <c r="V31" s="128">
        <v>116</v>
      </c>
      <c r="Y31" s="125" t="s">
        <v>122</v>
      </c>
      <c r="Z31" s="126"/>
      <c r="AB31" s="126"/>
      <c r="AC31" s="126">
        <v>111</v>
      </c>
      <c r="AD31" s="82" t="s">
        <v>126</v>
      </c>
      <c r="AH31" s="128">
        <v>115</v>
      </c>
      <c r="AK31" s="125" t="s">
        <v>470</v>
      </c>
      <c r="AL31" s="126"/>
      <c r="AN31" s="126"/>
      <c r="AO31" s="126">
        <v>111</v>
      </c>
      <c r="AP31" s="82" t="s">
        <v>126</v>
      </c>
      <c r="AT31" s="128">
        <v>115</v>
      </c>
      <c r="AW31" s="125" t="s">
        <v>470</v>
      </c>
      <c r="AX31" s="126"/>
      <c r="AZ31" s="126"/>
      <c r="BA31" s="126">
        <v>111</v>
      </c>
      <c r="BB31" s="82" t="s">
        <v>126</v>
      </c>
      <c r="BF31" s="128">
        <v>115</v>
      </c>
      <c r="BI31" s="125" t="s">
        <v>470</v>
      </c>
      <c r="BJ31" s="126"/>
      <c r="BL31" s="126"/>
      <c r="BM31" s="126">
        <v>111</v>
      </c>
      <c r="BN31" s="82" t="s">
        <v>126</v>
      </c>
      <c r="BR31" s="128">
        <v>115</v>
      </c>
      <c r="BU31" s="125" t="s">
        <v>470</v>
      </c>
      <c r="BV31" s="126"/>
      <c r="BX31" s="126"/>
      <c r="BY31" s="126">
        <v>111</v>
      </c>
      <c r="BZ31" s="82" t="s">
        <v>126</v>
      </c>
      <c r="CD31" s="128">
        <v>115</v>
      </c>
      <c r="CG31" s="125" t="s">
        <v>470</v>
      </c>
      <c r="CH31" s="126"/>
      <c r="CJ31" s="126"/>
      <c r="CK31" s="126">
        <v>111</v>
      </c>
      <c r="CL31" s="82" t="s">
        <v>126</v>
      </c>
      <c r="CP31" s="128">
        <v>115</v>
      </c>
    </row>
    <row r="32" spans="1:94" x14ac:dyDescent="0.2">
      <c r="A32" s="125" t="s">
        <v>117</v>
      </c>
      <c r="B32" s="126"/>
      <c r="D32" s="126"/>
      <c r="E32" s="126">
        <v>113</v>
      </c>
      <c r="F32" s="82" t="s">
        <v>119</v>
      </c>
      <c r="J32" s="128">
        <v>115</v>
      </c>
      <c r="M32" s="125" t="s">
        <v>118</v>
      </c>
      <c r="N32" s="126"/>
      <c r="P32" s="126"/>
      <c r="Q32" s="126">
        <v>115</v>
      </c>
      <c r="R32" s="82" t="s">
        <v>119</v>
      </c>
      <c r="V32" s="128">
        <v>115</v>
      </c>
      <c r="Y32" s="125" t="s">
        <v>462</v>
      </c>
      <c r="Z32" s="126"/>
      <c r="AB32" s="126"/>
      <c r="AC32" s="126">
        <v>115</v>
      </c>
      <c r="AD32" s="82" t="s">
        <v>471</v>
      </c>
      <c r="AH32" s="128">
        <v>116</v>
      </c>
      <c r="AK32" s="125" t="s">
        <v>462</v>
      </c>
      <c r="AL32" s="126"/>
      <c r="AN32" s="126"/>
      <c r="AO32" s="126">
        <v>115</v>
      </c>
      <c r="AP32" s="82" t="s">
        <v>471</v>
      </c>
      <c r="AT32" s="128">
        <v>116</v>
      </c>
      <c r="AW32" s="125" t="s">
        <v>462</v>
      </c>
      <c r="AX32" s="126"/>
      <c r="AZ32" s="126"/>
      <c r="BA32" s="126">
        <v>115</v>
      </c>
      <c r="BB32" s="82" t="s">
        <v>471</v>
      </c>
      <c r="BF32" s="128">
        <v>116</v>
      </c>
      <c r="BI32" s="125" t="s">
        <v>462</v>
      </c>
      <c r="BJ32" s="126"/>
      <c r="BL32" s="126"/>
      <c r="BM32" s="126">
        <v>115</v>
      </c>
      <c r="BN32" s="82" t="s">
        <v>471</v>
      </c>
      <c r="BR32" s="128">
        <v>116</v>
      </c>
      <c r="BU32" s="125" t="s">
        <v>462</v>
      </c>
      <c r="BV32" s="126"/>
      <c r="BX32" s="126"/>
      <c r="BY32" s="126">
        <v>115</v>
      </c>
      <c r="BZ32" s="82" t="s">
        <v>471</v>
      </c>
      <c r="CD32" s="128">
        <v>116</v>
      </c>
      <c r="CG32" s="125" t="s">
        <v>462</v>
      </c>
      <c r="CH32" s="126"/>
      <c r="CJ32" s="126"/>
      <c r="CK32" s="126">
        <v>115</v>
      </c>
      <c r="CL32" s="82" t="s">
        <v>471</v>
      </c>
      <c r="CP32" s="128">
        <v>116</v>
      </c>
    </row>
    <row r="33" spans="1:94" x14ac:dyDescent="0.2">
      <c r="A33" s="125"/>
      <c r="B33" s="126"/>
      <c r="D33" s="126"/>
      <c r="E33" s="126"/>
      <c r="J33" s="128"/>
      <c r="M33" s="125"/>
      <c r="N33" s="126"/>
      <c r="P33" s="126"/>
      <c r="Q33" s="126"/>
      <c r="V33" s="128"/>
      <c r="Y33" s="129" t="s">
        <v>125</v>
      </c>
      <c r="Z33" s="131"/>
      <c r="AA33" s="130"/>
      <c r="AB33" s="131"/>
      <c r="AC33" s="131">
        <v>114</v>
      </c>
      <c r="AD33" s="130"/>
      <c r="AE33" s="130"/>
      <c r="AF33" s="130"/>
      <c r="AG33" s="130"/>
      <c r="AH33" s="146"/>
      <c r="AK33" s="129" t="s">
        <v>125</v>
      </c>
      <c r="AL33" s="131"/>
      <c r="AM33" s="130"/>
      <c r="AN33" s="131"/>
      <c r="AO33" s="131">
        <v>114</v>
      </c>
      <c r="AP33" s="130"/>
      <c r="AQ33" s="130"/>
      <c r="AR33" s="130"/>
      <c r="AS33" s="130"/>
      <c r="AT33" s="132"/>
      <c r="AW33" s="129" t="s">
        <v>125</v>
      </c>
      <c r="AX33" s="131"/>
      <c r="AY33" s="130"/>
      <c r="AZ33" s="131"/>
      <c r="BA33" s="131">
        <v>114</v>
      </c>
      <c r="BB33" s="130"/>
      <c r="BC33" s="130"/>
      <c r="BD33" s="130"/>
      <c r="BE33" s="130"/>
      <c r="BF33" s="132"/>
      <c r="BI33" s="129" t="s">
        <v>125</v>
      </c>
      <c r="BJ33" s="131"/>
      <c r="BK33" s="130"/>
      <c r="BL33" s="131"/>
      <c r="BM33" s="131">
        <v>114</v>
      </c>
      <c r="BN33" s="130"/>
      <c r="BO33" s="130"/>
      <c r="BP33" s="130"/>
      <c r="BQ33" s="130"/>
      <c r="BR33" s="132"/>
      <c r="BU33" s="129" t="s">
        <v>125</v>
      </c>
      <c r="BV33" s="131"/>
      <c r="BW33" s="130"/>
      <c r="BX33" s="131"/>
      <c r="BY33" s="131">
        <v>114</v>
      </c>
      <c r="BZ33" s="130"/>
      <c r="CA33" s="130"/>
      <c r="CB33" s="130"/>
      <c r="CC33" s="130"/>
      <c r="CD33" s="132"/>
      <c r="CG33" s="129" t="s">
        <v>125</v>
      </c>
      <c r="CH33" s="131"/>
      <c r="CI33" s="130"/>
      <c r="CJ33" s="131"/>
      <c r="CK33" s="131">
        <v>114</v>
      </c>
      <c r="CL33" s="130"/>
      <c r="CM33" s="130"/>
      <c r="CN33" s="130"/>
      <c r="CO33" s="130"/>
      <c r="CP33" s="132"/>
    </row>
    <row r="34" spans="1:94" x14ac:dyDescent="0.2">
      <c r="A34" s="125" t="s">
        <v>118</v>
      </c>
      <c r="B34" s="126"/>
      <c r="D34" s="126"/>
      <c r="E34" s="126">
        <v>115</v>
      </c>
      <c r="F34" s="82" t="s">
        <v>121</v>
      </c>
      <c r="J34" s="128">
        <v>116</v>
      </c>
      <c r="M34" s="125" t="s">
        <v>120</v>
      </c>
      <c r="N34" s="126"/>
      <c r="P34" s="126"/>
      <c r="Q34" s="126">
        <v>111</v>
      </c>
      <c r="R34" s="82" t="s">
        <v>121</v>
      </c>
      <c r="V34" s="128">
        <v>116</v>
      </c>
      <c r="AT34" s="126"/>
      <c r="AX34" s="126"/>
      <c r="AZ34" s="126"/>
      <c r="BA34" s="126"/>
      <c r="BF34" s="126"/>
      <c r="BJ34" s="126"/>
      <c r="BL34" s="126"/>
      <c r="BM34" s="126"/>
      <c r="BR34" s="126"/>
      <c r="BV34" s="126"/>
      <c r="BX34" s="126"/>
      <c r="BY34" s="126"/>
      <c r="CD34" s="126"/>
      <c r="CH34" s="126"/>
      <c r="CJ34" s="126"/>
      <c r="CK34" s="126"/>
      <c r="CP34" s="126"/>
    </row>
    <row r="35" spans="1:94" x14ac:dyDescent="0.2">
      <c r="A35" s="125" t="s">
        <v>120</v>
      </c>
      <c r="B35" s="126"/>
      <c r="D35" s="126"/>
      <c r="E35" s="126">
        <v>111</v>
      </c>
      <c r="F35" s="82" t="s">
        <v>124</v>
      </c>
      <c r="J35" s="128">
        <v>116</v>
      </c>
      <c r="M35" s="125" t="s">
        <v>122</v>
      </c>
      <c r="N35" s="126"/>
      <c r="P35" s="126"/>
      <c r="Q35" s="126">
        <v>111</v>
      </c>
      <c r="R35" s="82" t="s">
        <v>124</v>
      </c>
      <c r="V35" s="128">
        <v>116</v>
      </c>
      <c r="AT35" s="126"/>
      <c r="AX35" s="126"/>
      <c r="AZ35" s="126"/>
      <c r="BA35" s="126"/>
      <c r="BF35" s="126"/>
      <c r="BJ35" s="126"/>
      <c r="BL35" s="126"/>
      <c r="BM35" s="126"/>
      <c r="BR35" s="126"/>
      <c r="BV35" s="126"/>
      <c r="BX35" s="126"/>
      <c r="BY35" s="126"/>
      <c r="CD35" s="126"/>
      <c r="CH35" s="126"/>
      <c r="CJ35" s="126"/>
      <c r="CK35" s="126"/>
      <c r="CP35" s="126"/>
    </row>
    <row r="36" spans="1:94" x14ac:dyDescent="0.2">
      <c r="A36" s="125" t="s">
        <v>122</v>
      </c>
      <c r="B36" s="126"/>
      <c r="D36" s="126"/>
      <c r="E36" s="126">
        <v>111</v>
      </c>
      <c r="F36" s="82" t="s">
        <v>126</v>
      </c>
      <c r="J36" s="128">
        <v>115</v>
      </c>
      <c r="M36" s="125" t="s">
        <v>123</v>
      </c>
      <c r="N36" s="126"/>
      <c r="P36" s="126"/>
      <c r="Q36" s="126">
        <v>115</v>
      </c>
      <c r="R36" s="82" t="s">
        <v>126</v>
      </c>
      <c r="V36" s="128">
        <v>115</v>
      </c>
      <c r="AT36" s="126"/>
      <c r="AX36" s="126"/>
      <c r="AZ36" s="126"/>
      <c r="BA36" s="126"/>
      <c r="BF36" s="126"/>
      <c r="BJ36" s="126"/>
      <c r="BL36" s="126"/>
      <c r="BM36" s="126"/>
      <c r="BR36" s="126"/>
      <c r="BV36" s="126"/>
      <c r="BX36" s="126"/>
      <c r="BY36" s="126"/>
      <c r="CD36" s="126"/>
      <c r="CH36" s="126"/>
      <c r="CJ36" s="126"/>
      <c r="CK36" s="126"/>
      <c r="CP36" s="126"/>
    </row>
    <row r="37" spans="1:94" x14ac:dyDescent="0.2">
      <c r="A37" s="125" t="s">
        <v>123</v>
      </c>
      <c r="B37" s="126"/>
      <c r="D37" s="126"/>
      <c r="E37" s="126">
        <v>115</v>
      </c>
      <c r="F37" s="82" t="s">
        <v>274</v>
      </c>
      <c r="J37" s="128">
        <v>118</v>
      </c>
      <c r="M37" s="125" t="s">
        <v>125</v>
      </c>
      <c r="N37" s="126"/>
      <c r="P37" s="126"/>
      <c r="Q37" s="126">
        <v>114</v>
      </c>
      <c r="V37" s="148"/>
      <c r="AX37" s="126"/>
      <c r="AZ37" s="126"/>
      <c r="BA37" s="126"/>
      <c r="BJ37" s="126"/>
      <c r="BL37" s="126"/>
      <c r="BM37" s="126"/>
      <c r="BV37" s="126"/>
      <c r="BX37" s="126"/>
      <c r="BY37" s="126"/>
      <c r="CH37" s="126"/>
      <c r="CJ37" s="126"/>
      <c r="CK37" s="126"/>
    </row>
    <row r="38" spans="1:94" x14ac:dyDescent="0.2">
      <c r="A38" s="125" t="s">
        <v>125</v>
      </c>
      <c r="B38" s="126"/>
      <c r="D38" s="126"/>
      <c r="E38" s="126">
        <v>114</v>
      </c>
      <c r="J38" s="148"/>
      <c r="M38" s="129"/>
      <c r="N38" s="131"/>
      <c r="O38" s="130"/>
      <c r="P38" s="131"/>
      <c r="Q38" s="131"/>
      <c r="R38" s="130"/>
      <c r="S38" s="130"/>
      <c r="T38" s="130"/>
      <c r="U38" s="130"/>
      <c r="V38" s="132"/>
      <c r="Z38" s="126"/>
      <c r="AB38" s="126"/>
      <c r="AC38" s="126"/>
      <c r="AH38" s="126"/>
      <c r="AL38" s="126"/>
      <c r="AN38" s="126"/>
      <c r="AO38" s="126"/>
      <c r="AT38" s="126"/>
      <c r="AX38" s="126"/>
      <c r="AZ38" s="126"/>
      <c r="BA38" s="126"/>
      <c r="BF38" s="126"/>
      <c r="BJ38" s="126"/>
      <c r="BL38" s="126"/>
      <c r="BM38" s="126"/>
      <c r="BR38" s="126"/>
      <c r="BV38" s="126"/>
      <c r="BX38" s="126"/>
      <c r="BY38" s="126"/>
      <c r="CD38" s="126"/>
      <c r="CH38" s="126"/>
      <c r="CJ38" s="126"/>
      <c r="CK38" s="126"/>
      <c r="CP38" s="126"/>
    </row>
    <row r="39" spans="1:94" x14ac:dyDescent="0.2">
      <c r="A39" s="129"/>
      <c r="B39" s="131"/>
      <c r="C39" s="130"/>
      <c r="D39" s="131"/>
      <c r="E39" s="131"/>
      <c r="F39" s="130"/>
      <c r="G39" s="130"/>
      <c r="H39" s="130"/>
      <c r="I39" s="130"/>
      <c r="J39" s="132"/>
      <c r="N39" s="126"/>
      <c r="P39" s="126"/>
      <c r="Q39" s="126"/>
      <c r="V39" s="126"/>
      <c r="Z39" s="126"/>
      <c r="AB39" s="126"/>
      <c r="AC39" s="126"/>
      <c r="AH39" s="126"/>
      <c r="AL39" s="126"/>
      <c r="AN39" s="126"/>
      <c r="AO39" s="126"/>
      <c r="AT39" s="126"/>
      <c r="AX39" s="126"/>
      <c r="AZ39" s="126"/>
      <c r="BA39" s="126"/>
      <c r="BF39" s="126"/>
      <c r="BJ39" s="126"/>
      <c r="BL39" s="126"/>
      <c r="BM39" s="126"/>
      <c r="BR39" s="126"/>
      <c r="BV39" s="126"/>
      <c r="BX39" s="126"/>
      <c r="BY39" s="126"/>
      <c r="CD39" s="126"/>
      <c r="CH39" s="126"/>
      <c r="CJ39" s="126"/>
      <c r="CK39" s="126"/>
      <c r="CP39" s="126"/>
    </row>
    <row r="41" spans="1:94" ht="11.25" hidden="1" customHeight="1" x14ac:dyDescent="0.2">
      <c r="A41" s="155" t="s">
        <v>143</v>
      </c>
      <c r="B41" s="156"/>
      <c r="C41" s="156"/>
      <c r="D41" s="156"/>
      <c r="E41" s="156"/>
      <c r="F41" s="156"/>
      <c r="G41" s="156"/>
      <c r="H41" s="156"/>
      <c r="I41" s="156"/>
      <c r="K41" s="157" t="s">
        <v>202</v>
      </c>
      <c r="L41" s="157"/>
      <c r="M41" s="133"/>
      <c r="N41" s="82" t="s">
        <v>203</v>
      </c>
      <c r="Y41" s="82" t="s">
        <v>204</v>
      </c>
    </row>
    <row r="42" spans="1:94" hidden="1" x14ac:dyDescent="0.2">
      <c r="A42" s="207" t="s">
        <v>62</v>
      </c>
      <c r="B42" s="208" t="s">
        <v>184</v>
      </c>
      <c r="C42" s="208">
        <v>110</v>
      </c>
      <c r="D42" s="208">
        <v>111</v>
      </c>
      <c r="E42" s="208">
        <v>112</v>
      </c>
      <c r="F42" s="208">
        <v>113</v>
      </c>
      <c r="G42" s="208">
        <v>114</v>
      </c>
      <c r="H42" s="208">
        <v>115</v>
      </c>
      <c r="I42" s="208">
        <v>116</v>
      </c>
      <c r="J42" s="208">
        <v>117</v>
      </c>
      <c r="K42" s="209">
        <v>118</v>
      </c>
      <c r="L42" s="117"/>
      <c r="M42" s="200" t="s">
        <v>62</v>
      </c>
      <c r="N42" s="158">
        <v>110</v>
      </c>
      <c r="O42" s="158">
        <v>111</v>
      </c>
      <c r="P42" s="158">
        <v>112</v>
      </c>
      <c r="Q42" s="158"/>
      <c r="R42" s="158">
        <v>113</v>
      </c>
      <c r="S42" s="158">
        <v>114</v>
      </c>
      <c r="T42" s="158">
        <v>115</v>
      </c>
      <c r="U42" s="158">
        <v>116</v>
      </c>
      <c r="V42" s="158">
        <v>117</v>
      </c>
      <c r="W42" s="158">
        <v>118</v>
      </c>
      <c r="X42" s="158"/>
      <c r="Y42" s="158" t="s">
        <v>62</v>
      </c>
      <c r="Z42" s="158">
        <v>110</v>
      </c>
      <c r="AA42" s="158">
        <v>111</v>
      </c>
      <c r="AB42" s="158">
        <v>112</v>
      </c>
      <c r="AC42" s="158"/>
      <c r="AD42" s="158">
        <v>113</v>
      </c>
      <c r="AE42" s="158">
        <v>114</v>
      </c>
      <c r="AF42" s="158">
        <v>115</v>
      </c>
      <c r="AG42" s="158">
        <v>116</v>
      </c>
      <c r="AH42" s="158">
        <v>117</v>
      </c>
      <c r="AI42" s="158">
        <v>118</v>
      </c>
      <c r="AJ42" s="117"/>
    </row>
    <row r="43" spans="1:94" hidden="1" x14ac:dyDescent="0.2">
      <c r="A43" s="203" t="s">
        <v>270</v>
      </c>
      <c r="B43" s="204"/>
      <c r="C43" s="205">
        <v>14.928699999999999</v>
      </c>
      <c r="D43" s="205">
        <v>17.291499999999999</v>
      </c>
      <c r="E43" s="205">
        <v>20.305299999999999</v>
      </c>
      <c r="F43" s="205">
        <v>23.177399999999999</v>
      </c>
      <c r="G43" s="205">
        <v>24.0533</v>
      </c>
      <c r="H43" s="205">
        <v>25.0307</v>
      </c>
      <c r="I43" s="205">
        <v>25.947299999999998</v>
      </c>
      <c r="J43" s="205">
        <v>27.759799999999998</v>
      </c>
      <c r="K43" s="205">
        <v>28.594999999999999</v>
      </c>
      <c r="L43" s="403"/>
      <c r="M43" s="201" t="s">
        <v>270</v>
      </c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59" t="s">
        <v>270</v>
      </c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395"/>
    </row>
    <row r="44" spans="1:94" hidden="1" x14ac:dyDescent="0.2">
      <c r="A44" s="137" t="s">
        <v>127</v>
      </c>
      <c r="B44" s="116">
        <v>0.05</v>
      </c>
      <c r="C44" s="205">
        <v>15.675700000000001</v>
      </c>
      <c r="D44" s="205">
        <v>18.155899999999999</v>
      </c>
      <c r="E44" s="205">
        <v>21.321200000000001</v>
      </c>
      <c r="F44" s="205">
        <v>24.3367</v>
      </c>
      <c r="G44" s="205">
        <v>25.255700000000001</v>
      </c>
      <c r="H44" s="205">
        <v>26.282399999999999</v>
      </c>
      <c r="I44" s="205">
        <v>27.244900000000001</v>
      </c>
      <c r="J44" s="205">
        <v>29.148199999999999</v>
      </c>
      <c r="K44" s="205">
        <v>30.024799999999999</v>
      </c>
      <c r="L44" s="403"/>
      <c r="M44" s="201" t="s">
        <v>127</v>
      </c>
      <c r="N44" s="116">
        <f>(C44-C43)/C43</f>
        <v>5.0037846564000996E-2</v>
      </c>
      <c r="O44" s="116">
        <f>(D44-D43)/D43</f>
        <v>4.9989879420524526E-2</v>
      </c>
      <c r="P44" s="116">
        <f>(E44-E43)/E43</f>
        <v>5.0031272623403844E-2</v>
      </c>
      <c r="Q44" s="116"/>
      <c r="R44" s="116">
        <f t="shared" ref="R44:W55" si="0">(F44-F43)/F43</f>
        <v>5.0018552555506739E-2</v>
      </c>
      <c r="S44" s="116">
        <f t="shared" si="0"/>
        <v>4.9988982800696816E-2</v>
      </c>
      <c r="T44" s="116">
        <f t="shared" si="0"/>
        <v>5.0006591905140473E-2</v>
      </c>
      <c r="U44" s="116">
        <f t="shared" si="0"/>
        <v>5.0009056819014033E-2</v>
      </c>
      <c r="V44" s="116">
        <f t="shared" si="0"/>
        <v>5.0014769558858523E-2</v>
      </c>
      <c r="W44" s="162">
        <f t="shared" si="0"/>
        <v>5.000174855744012E-2</v>
      </c>
      <c r="X44" s="162"/>
      <c r="Y44" s="159" t="s">
        <v>127</v>
      </c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395"/>
    </row>
    <row r="45" spans="1:94" hidden="1" x14ac:dyDescent="0.2">
      <c r="A45" s="137" t="s">
        <v>128</v>
      </c>
      <c r="B45" s="116">
        <v>5.7500000000000002E-2</v>
      </c>
      <c r="C45" s="205">
        <v>16.577200000000001</v>
      </c>
      <c r="D45" s="205">
        <v>19.2</v>
      </c>
      <c r="E45" s="205">
        <v>22.547599999999999</v>
      </c>
      <c r="F45" s="205">
        <v>25.7363</v>
      </c>
      <c r="G45" s="205">
        <v>26.708200000000001</v>
      </c>
      <c r="H45" s="205">
        <v>27.793900000000001</v>
      </c>
      <c r="I45" s="205">
        <v>28.811900000000001</v>
      </c>
      <c r="J45" s="205">
        <v>30.824200000000001</v>
      </c>
      <c r="K45" s="205">
        <v>31.751200000000001</v>
      </c>
      <c r="L45" s="403"/>
      <c r="M45" s="201" t="s">
        <v>128</v>
      </c>
      <c r="N45" s="116">
        <f t="shared" ref="N45:P55" si="1">(C45-C44)/C44</f>
        <v>5.7509393519906631E-2</v>
      </c>
      <c r="O45" s="116">
        <f t="shared" si="1"/>
        <v>5.7507476908332848E-2</v>
      </c>
      <c r="P45" s="116">
        <f t="shared" si="1"/>
        <v>5.7520214622066211E-2</v>
      </c>
      <c r="Q45" s="116"/>
      <c r="R45" s="116">
        <f t="shared" si="0"/>
        <v>5.750985137672731E-2</v>
      </c>
      <c r="S45" s="116">
        <f t="shared" si="0"/>
        <v>5.7511769620323352E-2</v>
      </c>
      <c r="T45" s="116">
        <f t="shared" si="0"/>
        <v>5.7509968648220923E-2</v>
      </c>
      <c r="U45" s="116">
        <f t="shared" si="0"/>
        <v>5.7515351496977417E-2</v>
      </c>
      <c r="V45" s="116">
        <f t="shared" si="0"/>
        <v>5.7499262390130507E-2</v>
      </c>
      <c r="W45" s="162">
        <f t="shared" si="0"/>
        <v>5.7499134049186065E-2</v>
      </c>
      <c r="X45" s="162"/>
      <c r="Y45" s="159" t="s">
        <v>128</v>
      </c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429"/>
    </row>
    <row r="46" spans="1:94" hidden="1" x14ac:dyDescent="0.2">
      <c r="A46" s="137" t="s">
        <v>129</v>
      </c>
      <c r="B46" s="116">
        <v>0.05</v>
      </c>
      <c r="C46" s="205">
        <v>17.406099999999999</v>
      </c>
      <c r="D46" s="205">
        <v>20.16</v>
      </c>
      <c r="E46" s="205">
        <v>23.675000000000001</v>
      </c>
      <c r="F46" s="205">
        <v>27.023</v>
      </c>
      <c r="G46" s="205">
        <v>28.043700000000001</v>
      </c>
      <c r="H46" s="205">
        <v>29.183599999999998</v>
      </c>
      <c r="I46" s="205">
        <v>30.252500000000001</v>
      </c>
      <c r="J46" s="205">
        <v>32.365299999999998</v>
      </c>
      <c r="K46" s="205">
        <v>33.338799999999999</v>
      </c>
      <c r="L46" s="403"/>
      <c r="M46" s="201" t="s">
        <v>129</v>
      </c>
      <c r="N46" s="116">
        <f t="shared" si="1"/>
        <v>5.0002412952730092E-2</v>
      </c>
      <c r="O46" s="116">
        <f t="shared" si="1"/>
        <v>5.0000000000000044E-2</v>
      </c>
      <c r="P46" s="116">
        <f t="shared" si="1"/>
        <v>5.000088701236502E-2</v>
      </c>
      <c r="Q46" s="116"/>
      <c r="R46" s="116">
        <f t="shared" si="0"/>
        <v>4.9995531603221899E-2</v>
      </c>
      <c r="S46" s="116">
        <f t="shared" si="0"/>
        <v>5.0003369751611848E-2</v>
      </c>
      <c r="T46" s="116">
        <f t="shared" si="0"/>
        <v>5.0000179895588519E-2</v>
      </c>
      <c r="U46" s="116">
        <f t="shared" si="0"/>
        <v>5.0000173539405585E-2</v>
      </c>
      <c r="V46" s="116">
        <f t="shared" si="0"/>
        <v>4.999643137534783E-2</v>
      </c>
      <c r="W46" s="162">
        <f t="shared" si="0"/>
        <v>5.0001259794905335E-2</v>
      </c>
      <c r="X46" s="162"/>
      <c r="Y46" s="159" t="s">
        <v>129</v>
      </c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429"/>
    </row>
    <row r="47" spans="1:94" hidden="1" x14ac:dyDescent="0.2">
      <c r="A47" s="137" t="s">
        <v>130</v>
      </c>
      <c r="B47" s="116">
        <v>0.05</v>
      </c>
      <c r="C47" s="205">
        <v>18.276299999999999</v>
      </c>
      <c r="D47" s="205">
        <v>21.168099999999999</v>
      </c>
      <c r="E47" s="205">
        <v>24.858799999999999</v>
      </c>
      <c r="F47" s="205">
        <v>28.374400000000001</v>
      </c>
      <c r="G47" s="205">
        <v>29.445900000000002</v>
      </c>
      <c r="H47" s="205">
        <v>30.642900000000001</v>
      </c>
      <c r="I47" s="205">
        <v>31.7651</v>
      </c>
      <c r="J47" s="205">
        <v>33.983699999999999</v>
      </c>
      <c r="K47" s="205">
        <v>35.005699999999997</v>
      </c>
      <c r="L47" s="403"/>
      <c r="M47" s="201" t="s">
        <v>130</v>
      </c>
      <c r="N47" s="116">
        <f t="shared" si="1"/>
        <v>4.9993967632037076E-2</v>
      </c>
      <c r="O47" s="116">
        <f t="shared" si="1"/>
        <v>5.0004960317460261E-2</v>
      </c>
      <c r="P47" s="116">
        <f t="shared" si="1"/>
        <v>5.0002111932418075E-2</v>
      </c>
      <c r="Q47" s="116"/>
      <c r="R47" s="116">
        <f t="shared" si="0"/>
        <v>5.0009251378455452E-2</v>
      </c>
      <c r="S47" s="116">
        <f t="shared" si="0"/>
        <v>5.0000534879491666E-2</v>
      </c>
      <c r="T47" s="116">
        <f t="shared" si="0"/>
        <v>5.0004111898463606E-2</v>
      </c>
      <c r="U47" s="116">
        <f t="shared" si="0"/>
        <v>4.9999173622014677E-2</v>
      </c>
      <c r="V47" s="116">
        <f t="shared" si="0"/>
        <v>5.0004171133899621E-2</v>
      </c>
      <c r="W47" s="162">
        <f t="shared" si="0"/>
        <v>4.9998800196767682E-2</v>
      </c>
      <c r="X47" s="162"/>
      <c r="Y47" s="159" t="s">
        <v>130</v>
      </c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429"/>
    </row>
    <row r="48" spans="1:94" hidden="1" x14ac:dyDescent="0.2">
      <c r="A48" s="137" t="s">
        <v>131</v>
      </c>
      <c r="B48" s="116">
        <v>0.02</v>
      </c>
      <c r="C48" s="205">
        <v>18.6419</v>
      </c>
      <c r="D48" s="205">
        <v>21.5914</v>
      </c>
      <c r="E48" s="205">
        <v>25.356200000000001</v>
      </c>
      <c r="F48" s="205">
        <v>28.9419</v>
      </c>
      <c r="G48" s="205">
        <v>30.034700000000001</v>
      </c>
      <c r="H48" s="205">
        <v>31.255700000000001</v>
      </c>
      <c r="I48" s="205">
        <v>32.400399999999998</v>
      </c>
      <c r="J48" s="205">
        <v>34.663400000000003</v>
      </c>
      <c r="K48" s="205">
        <v>35.705800000000004</v>
      </c>
      <c r="L48" s="403"/>
      <c r="M48" s="201" t="s">
        <v>131</v>
      </c>
      <c r="N48" s="116">
        <f t="shared" si="1"/>
        <v>2.0004048959581567E-2</v>
      </c>
      <c r="O48" s="116">
        <f t="shared" si="1"/>
        <v>1.9997071064479153E-2</v>
      </c>
      <c r="P48" s="116">
        <f t="shared" si="1"/>
        <v>2.0009010893526739E-2</v>
      </c>
      <c r="Q48" s="116"/>
      <c r="R48" s="116">
        <f t="shared" si="0"/>
        <v>2.0000422916431677E-2</v>
      </c>
      <c r="S48" s="116">
        <f t="shared" si="0"/>
        <v>1.9995992650929301E-2</v>
      </c>
      <c r="T48" s="116">
        <f t="shared" si="0"/>
        <v>1.9998107228754457E-2</v>
      </c>
      <c r="U48" s="116">
        <f t="shared" si="0"/>
        <v>1.999993703781815E-2</v>
      </c>
      <c r="V48" s="116">
        <f t="shared" si="0"/>
        <v>2.0000765072667306E-2</v>
      </c>
      <c r="W48" s="162">
        <f t="shared" si="0"/>
        <v>1.9999600065132427E-2</v>
      </c>
      <c r="X48" s="162"/>
      <c r="Y48" s="159" t="s">
        <v>131</v>
      </c>
      <c r="Z48" s="164"/>
      <c r="AA48" s="164"/>
      <c r="AB48" s="164"/>
      <c r="AC48" s="164"/>
      <c r="AD48" s="164"/>
      <c r="AE48" s="164"/>
      <c r="AF48" s="164"/>
      <c r="AG48" s="164"/>
      <c r="AH48" s="164"/>
      <c r="AI48" s="164"/>
      <c r="AJ48" s="429"/>
    </row>
    <row r="49" spans="1:36" hidden="1" x14ac:dyDescent="0.2">
      <c r="A49" s="137" t="s">
        <v>132</v>
      </c>
      <c r="B49" s="116">
        <v>0.02</v>
      </c>
      <c r="C49" s="205">
        <v>19.014700000000001</v>
      </c>
      <c r="D49" s="205">
        <v>22.023299999999999</v>
      </c>
      <c r="E49" s="205">
        <v>25.863299999999999</v>
      </c>
      <c r="F49" s="205">
        <v>29.520700000000001</v>
      </c>
      <c r="G49" s="205">
        <v>30.635400000000001</v>
      </c>
      <c r="H49" s="205">
        <v>31.8809</v>
      </c>
      <c r="I49" s="205">
        <v>33.048499999999997</v>
      </c>
      <c r="J49" s="205">
        <v>35.3566</v>
      </c>
      <c r="K49" s="205">
        <v>36.419899999999998</v>
      </c>
      <c r="L49" s="403"/>
      <c r="M49" s="201" t="s">
        <v>132</v>
      </c>
      <c r="N49" s="116">
        <f t="shared" si="1"/>
        <v>1.9997961581169385E-2</v>
      </c>
      <c r="O49" s="116">
        <f t="shared" si="1"/>
        <v>2.0003334661022391E-2</v>
      </c>
      <c r="P49" s="116">
        <f t="shared" si="1"/>
        <v>1.9999053485932342E-2</v>
      </c>
      <c r="Q49" s="116"/>
      <c r="R49" s="116">
        <f t="shared" si="0"/>
        <v>1.9998687024694338E-2</v>
      </c>
      <c r="S49" s="116">
        <f t="shared" si="0"/>
        <v>2.0000199768933927E-2</v>
      </c>
      <c r="T49" s="116">
        <f t="shared" si="0"/>
        <v>2.0002751498126727E-2</v>
      </c>
      <c r="U49" s="116">
        <f t="shared" si="0"/>
        <v>2.0002839471117626E-2</v>
      </c>
      <c r="V49" s="116">
        <f t="shared" si="0"/>
        <v>1.9998038276683686E-2</v>
      </c>
      <c r="W49" s="162">
        <f t="shared" si="0"/>
        <v>1.9999551893529758E-2</v>
      </c>
      <c r="X49" s="162"/>
      <c r="Y49" s="159" t="s">
        <v>132</v>
      </c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429"/>
    </row>
    <row r="50" spans="1:36" hidden="1" x14ac:dyDescent="0.2">
      <c r="A50" s="137" t="s">
        <v>133</v>
      </c>
      <c r="B50" s="116">
        <v>0.02</v>
      </c>
      <c r="C50" s="205">
        <v>19.395</v>
      </c>
      <c r="D50" s="205">
        <v>22.463699999999999</v>
      </c>
      <c r="E50" s="205">
        <v>26.380600000000001</v>
      </c>
      <c r="F50" s="205">
        <v>30.1111</v>
      </c>
      <c r="G50" s="205">
        <v>31.248000000000001</v>
      </c>
      <c r="H50" s="205">
        <v>32.518599999999999</v>
      </c>
      <c r="I50" s="205">
        <v>33.709499999999998</v>
      </c>
      <c r="J50" s="205">
        <v>36.063800000000001</v>
      </c>
      <c r="K50" s="205">
        <v>37.148299999999999</v>
      </c>
      <c r="L50" s="403"/>
      <c r="M50" s="201" t="s">
        <v>133</v>
      </c>
      <c r="N50" s="116">
        <f t="shared" si="1"/>
        <v>2.0000315545341145E-2</v>
      </c>
      <c r="O50" s="116">
        <f t="shared" si="1"/>
        <v>1.9997003173911284E-2</v>
      </c>
      <c r="P50" s="116">
        <f t="shared" si="1"/>
        <v>2.0001314604091602E-2</v>
      </c>
      <c r="Q50" s="116"/>
      <c r="R50" s="116">
        <f t="shared" si="0"/>
        <v>1.9999525756503028E-2</v>
      </c>
      <c r="S50" s="116">
        <f t="shared" si="0"/>
        <v>1.9996474666562229E-2</v>
      </c>
      <c r="T50" s="116">
        <f t="shared" si="0"/>
        <v>2.0002572072933916E-2</v>
      </c>
      <c r="U50" s="116">
        <f t="shared" si="0"/>
        <v>2.0000907756781743E-2</v>
      </c>
      <c r="V50" s="116">
        <f t="shared" si="0"/>
        <v>2.0001923261852107E-2</v>
      </c>
      <c r="W50" s="162">
        <f t="shared" si="0"/>
        <v>2.0000054915032733E-2</v>
      </c>
      <c r="X50" s="162"/>
      <c r="Y50" s="159" t="s">
        <v>133</v>
      </c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429"/>
    </row>
    <row r="51" spans="1:36" hidden="1" x14ac:dyDescent="0.2">
      <c r="A51" s="137" t="s">
        <v>134</v>
      </c>
      <c r="B51" s="116">
        <v>0.02</v>
      </c>
      <c r="C51" s="205">
        <v>19.783000000000001</v>
      </c>
      <c r="D51" s="205">
        <v>22.9132</v>
      </c>
      <c r="E51" s="205">
        <v>26.908200000000001</v>
      </c>
      <c r="F51" s="205">
        <v>30.7134</v>
      </c>
      <c r="G51" s="205">
        <v>31.873000000000001</v>
      </c>
      <c r="H51" s="205">
        <v>33.168999999999997</v>
      </c>
      <c r="I51" s="205">
        <v>34.383699999999997</v>
      </c>
      <c r="J51" s="205">
        <v>36.7851</v>
      </c>
      <c r="K51" s="205">
        <v>37.891300000000001</v>
      </c>
      <c r="L51" s="403"/>
      <c r="M51" s="201" t="s">
        <v>134</v>
      </c>
      <c r="N51" s="116">
        <f t="shared" si="1"/>
        <v>2.0005155968033084E-2</v>
      </c>
      <c r="O51" s="116">
        <f t="shared" si="1"/>
        <v>2.0010060675667875E-2</v>
      </c>
      <c r="P51" s="116">
        <f t="shared" si="1"/>
        <v>1.9999545120277764E-2</v>
      </c>
      <c r="Q51" s="116"/>
      <c r="R51" s="116">
        <f t="shared" si="0"/>
        <v>2.0002590406859914E-2</v>
      </c>
      <c r="S51" s="116">
        <f t="shared" si="0"/>
        <v>2.0001280081925244E-2</v>
      </c>
      <c r="T51" s="116">
        <f t="shared" si="0"/>
        <v>2.00008610456784E-2</v>
      </c>
      <c r="U51" s="116">
        <f t="shared" si="0"/>
        <v>2.0000296652279002E-2</v>
      </c>
      <c r="V51" s="116">
        <f t="shared" si="0"/>
        <v>2.0000665487275311E-2</v>
      </c>
      <c r="W51" s="162">
        <f t="shared" si="0"/>
        <v>2.0000915250496042E-2</v>
      </c>
      <c r="X51" s="162"/>
      <c r="Y51" s="159" t="s">
        <v>134</v>
      </c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429"/>
    </row>
    <row r="52" spans="1:36" hidden="1" x14ac:dyDescent="0.2">
      <c r="A52" s="137" t="s">
        <v>135</v>
      </c>
      <c r="B52" s="116">
        <v>0.02</v>
      </c>
      <c r="C52" s="205">
        <v>20.1785</v>
      </c>
      <c r="D52" s="205">
        <v>23.371400000000001</v>
      </c>
      <c r="E52" s="205">
        <v>27.446300000000001</v>
      </c>
      <c r="F52" s="205">
        <v>31.3277</v>
      </c>
      <c r="G52" s="205">
        <v>32.510599999999997</v>
      </c>
      <c r="H52" s="205">
        <v>33.832500000000003</v>
      </c>
      <c r="I52" s="205">
        <v>35.071399999999997</v>
      </c>
      <c r="J52" s="205">
        <v>37.520699999999998</v>
      </c>
      <c r="K52" s="205">
        <v>38.649099999999997</v>
      </c>
      <c r="L52" s="403"/>
      <c r="M52" s="201" t="s">
        <v>135</v>
      </c>
      <c r="N52" s="116">
        <f t="shared" si="1"/>
        <v>1.9991912247889522E-2</v>
      </c>
      <c r="O52" s="116">
        <f t="shared" si="1"/>
        <v>1.9997206850199949E-2</v>
      </c>
      <c r="P52" s="116">
        <f t="shared" si="1"/>
        <v>1.9997621542875408E-2</v>
      </c>
      <c r="Q52" s="116"/>
      <c r="R52" s="116">
        <f t="shared" si="0"/>
        <v>2.0001041890510333E-2</v>
      </c>
      <c r="S52" s="116">
        <f t="shared" si="0"/>
        <v>2.0004392432466208E-2</v>
      </c>
      <c r="T52" s="116">
        <f t="shared" si="0"/>
        <v>2.0003617835931329E-2</v>
      </c>
      <c r="U52" s="116">
        <f t="shared" si="0"/>
        <v>2.0000756172256027E-2</v>
      </c>
      <c r="V52" s="116">
        <f t="shared" si="0"/>
        <v>1.9997227138161867E-2</v>
      </c>
      <c r="W52" s="162">
        <f t="shared" si="0"/>
        <v>1.9999313826656675E-2</v>
      </c>
      <c r="X52" s="162"/>
      <c r="Y52" s="159" t="s">
        <v>135</v>
      </c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429"/>
    </row>
    <row r="53" spans="1:36" hidden="1" x14ac:dyDescent="0.2">
      <c r="A53" s="137" t="s">
        <v>136</v>
      </c>
      <c r="B53" s="116">
        <v>0.02</v>
      </c>
      <c r="C53" s="205">
        <v>20.5823</v>
      </c>
      <c r="D53" s="205">
        <v>23.838799999999999</v>
      </c>
      <c r="E53" s="205">
        <v>27.9953</v>
      </c>
      <c r="F53" s="205">
        <v>31.9541</v>
      </c>
      <c r="G53" s="205">
        <v>33.160699999999999</v>
      </c>
      <c r="H53" s="205">
        <v>34.509</v>
      </c>
      <c r="I53" s="205">
        <v>35.7729</v>
      </c>
      <c r="J53" s="205">
        <v>38.271099999999997</v>
      </c>
      <c r="K53" s="205">
        <v>39.4221</v>
      </c>
      <c r="L53" s="403"/>
      <c r="M53" s="201" t="s">
        <v>136</v>
      </c>
      <c r="N53" s="116">
        <f t="shared" si="1"/>
        <v>2.0011398270436374E-2</v>
      </c>
      <c r="O53" s="116">
        <f t="shared" si="1"/>
        <v>1.9998801954525521E-2</v>
      </c>
      <c r="P53" s="116">
        <f t="shared" si="1"/>
        <v>2.0002696173983359E-2</v>
      </c>
      <c r="Q53" s="116"/>
      <c r="R53" s="116">
        <f t="shared" si="0"/>
        <v>1.9995084222588964E-2</v>
      </c>
      <c r="S53" s="116">
        <f t="shared" si="0"/>
        <v>1.9996554969763769E-2</v>
      </c>
      <c r="T53" s="116">
        <f t="shared" si="0"/>
        <v>1.9995566393260833E-2</v>
      </c>
      <c r="U53" s="116">
        <f t="shared" si="0"/>
        <v>2.0002052954829375E-2</v>
      </c>
      <c r="V53" s="116">
        <f t="shared" si="0"/>
        <v>1.9999626872632948E-2</v>
      </c>
      <c r="W53" s="162">
        <f t="shared" si="0"/>
        <v>2.000046572882689E-2</v>
      </c>
      <c r="X53" s="162"/>
      <c r="Y53" s="159" t="s">
        <v>136</v>
      </c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429"/>
    </row>
    <row r="54" spans="1:36" hidden="1" x14ac:dyDescent="0.2">
      <c r="A54" s="137" t="s">
        <v>137</v>
      </c>
      <c r="B54" s="116">
        <v>0.02</v>
      </c>
      <c r="C54" s="205">
        <v>20.9939</v>
      </c>
      <c r="D54" s="205">
        <v>24.3157</v>
      </c>
      <c r="E54" s="205">
        <v>28.555099999999999</v>
      </c>
      <c r="F54" s="205">
        <v>32.593200000000003</v>
      </c>
      <c r="G54" s="205">
        <v>33.823900000000002</v>
      </c>
      <c r="H54" s="205">
        <v>35.199100000000001</v>
      </c>
      <c r="I54" s="205">
        <v>36.488300000000002</v>
      </c>
      <c r="J54" s="205">
        <v>39.0366</v>
      </c>
      <c r="K54" s="205">
        <v>40.210500000000003</v>
      </c>
      <c r="L54" s="403"/>
      <c r="M54" s="201" t="s">
        <v>137</v>
      </c>
      <c r="N54" s="116">
        <f t="shared" si="1"/>
        <v>1.9997765069987319E-2</v>
      </c>
      <c r="O54" s="116">
        <f t="shared" si="1"/>
        <v>2.0005201604107611E-2</v>
      </c>
      <c r="P54" s="116">
        <f t="shared" si="1"/>
        <v>1.9996213650148389E-2</v>
      </c>
      <c r="Q54" s="116"/>
      <c r="R54" s="116">
        <f t="shared" si="0"/>
        <v>2.000056330799499E-2</v>
      </c>
      <c r="S54" s="116">
        <f t="shared" si="0"/>
        <v>1.9999577813496199E-2</v>
      </c>
      <c r="T54" s="116">
        <f t="shared" si="0"/>
        <v>1.9997681764177492E-2</v>
      </c>
      <c r="U54" s="116">
        <f t="shared" si="0"/>
        <v>1.9998378660941733E-2</v>
      </c>
      <c r="V54" s="116">
        <f t="shared" si="0"/>
        <v>2.0002038091405865E-2</v>
      </c>
      <c r="W54" s="162">
        <f t="shared" si="0"/>
        <v>1.9998934607745475E-2</v>
      </c>
      <c r="X54" s="162"/>
      <c r="Y54" s="159" t="s">
        <v>137</v>
      </c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429"/>
    </row>
    <row r="55" spans="1:36" hidden="1" x14ac:dyDescent="0.2">
      <c r="A55" s="140" t="s">
        <v>185</v>
      </c>
      <c r="B55" s="202">
        <v>0.04</v>
      </c>
      <c r="C55" s="205">
        <v>21.833600000000001</v>
      </c>
      <c r="D55" s="205">
        <v>25.2883</v>
      </c>
      <c r="E55" s="205">
        <v>29.697399999999998</v>
      </c>
      <c r="F55" s="205">
        <v>33.896900000000002</v>
      </c>
      <c r="G55" s="205">
        <v>35.176900000000003</v>
      </c>
      <c r="H55" s="205">
        <v>36.607199999999999</v>
      </c>
      <c r="I55" s="205">
        <v>37.947800000000001</v>
      </c>
      <c r="J55" s="205">
        <v>40.597999999999999</v>
      </c>
      <c r="K55" s="205">
        <v>41.818899999999999</v>
      </c>
      <c r="L55" s="403"/>
      <c r="M55" s="201" t="s">
        <v>185</v>
      </c>
      <c r="N55" s="116">
        <f t="shared" si="1"/>
        <v>3.9997332558505114E-2</v>
      </c>
      <c r="O55" s="116">
        <f t="shared" si="1"/>
        <v>3.999884848061129E-2</v>
      </c>
      <c r="P55" s="116">
        <f t="shared" si="1"/>
        <v>4.0003361921338E-2</v>
      </c>
      <c r="Q55" s="116"/>
      <c r="R55" s="116">
        <f t="shared" si="0"/>
        <v>3.9999140925100915E-2</v>
      </c>
      <c r="S55" s="116">
        <f t="shared" si="0"/>
        <v>4.0001300855312408E-2</v>
      </c>
      <c r="T55" s="116">
        <f t="shared" si="0"/>
        <v>4.0003863735152245E-2</v>
      </c>
      <c r="U55" s="116">
        <f t="shared" si="0"/>
        <v>3.9999123006552742E-2</v>
      </c>
      <c r="V55" s="116">
        <f t="shared" si="0"/>
        <v>3.9998360512954481E-2</v>
      </c>
      <c r="W55" s="162">
        <f t="shared" si="0"/>
        <v>3.9999502617475431E-2</v>
      </c>
      <c r="X55" s="162"/>
      <c r="Y55" s="159" t="s">
        <v>185</v>
      </c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429"/>
    </row>
    <row r="56" spans="1:36" hidden="1" x14ac:dyDescent="0.2">
      <c r="A56" s="160" t="s">
        <v>95</v>
      </c>
      <c r="B56" s="161"/>
      <c r="D56" s="126"/>
      <c r="E56" s="117" t="s">
        <v>2</v>
      </c>
      <c r="J56" s="148"/>
    </row>
    <row r="57" spans="1:36" hidden="1" x14ac:dyDescent="0.2">
      <c r="A57" s="129" t="s">
        <v>138</v>
      </c>
      <c r="B57" s="131"/>
      <c r="C57" s="130"/>
      <c r="D57" s="131"/>
      <c r="E57" s="131" t="s">
        <v>139</v>
      </c>
      <c r="F57" s="130"/>
      <c r="G57" s="130"/>
      <c r="H57" s="130"/>
      <c r="I57" s="130"/>
      <c r="J57" s="146"/>
    </row>
    <row r="58" spans="1:36" hidden="1" x14ac:dyDescent="0.2">
      <c r="A58" s="125"/>
      <c r="B58" s="126"/>
      <c r="D58" s="147">
        <v>1</v>
      </c>
      <c r="E58" s="111">
        <v>2</v>
      </c>
      <c r="F58" s="111">
        <v>3</v>
      </c>
      <c r="G58" s="111">
        <v>4</v>
      </c>
      <c r="J58" s="148"/>
    </row>
    <row r="59" spans="1:36" hidden="1" x14ac:dyDescent="0.2">
      <c r="A59" s="149" t="s">
        <v>270</v>
      </c>
      <c r="B59" s="150"/>
      <c r="C59" s="151"/>
      <c r="D59" s="138">
        <v>10.234500000000001</v>
      </c>
      <c r="E59" s="138">
        <v>11.939500000000001</v>
      </c>
      <c r="F59" s="138">
        <v>14.0722</v>
      </c>
      <c r="G59" s="138">
        <v>17.909500000000001</v>
      </c>
      <c r="J59" s="148"/>
    </row>
    <row r="60" spans="1:36" hidden="1" x14ac:dyDescent="0.2">
      <c r="A60" s="152" t="s">
        <v>140</v>
      </c>
      <c r="B60" s="97"/>
      <c r="C60" s="119"/>
      <c r="D60" s="138">
        <v>10.745799999999999</v>
      </c>
      <c r="E60" s="138">
        <v>12.5366</v>
      </c>
      <c r="F60" s="138">
        <v>14.775399999999999</v>
      </c>
      <c r="G60" s="138">
        <v>18.805499999999999</v>
      </c>
      <c r="J60" s="148"/>
    </row>
    <row r="61" spans="1:36" hidden="1" x14ac:dyDescent="0.2">
      <c r="A61" s="152" t="s">
        <v>141</v>
      </c>
      <c r="B61" s="97"/>
      <c r="C61" s="119"/>
      <c r="D61" s="138">
        <v>11.283300000000001</v>
      </c>
      <c r="E61" s="138">
        <v>13.1633</v>
      </c>
      <c r="F61" s="138">
        <v>15.514099999999999</v>
      </c>
      <c r="G61" s="138">
        <v>19.7455</v>
      </c>
      <c r="J61" s="148"/>
    </row>
    <row r="62" spans="1:36" hidden="1" x14ac:dyDescent="0.2">
      <c r="A62" s="152" t="s">
        <v>142</v>
      </c>
      <c r="B62" s="97"/>
      <c r="C62" s="119"/>
      <c r="D62" s="138">
        <v>11.7341</v>
      </c>
      <c r="E62" s="138">
        <v>13.690200000000001</v>
      </c>
      <c r="F62" s="138">
        <v>16.134599999999999</v>
      </c>
      <c r="G62" s="138">
        <v>20.535499999999999</v>
      </c>
      <c r="J62" s="148"/>
    </row>
    <row r="63" spans="1:36" hidden="1" x14ac:dyDescent="0.2">
      <c r="A63" s="152" t="s">
        <v>142</v>
      </c>
      <c r="B63" s="97"/>
      <c r="C63" s="119"/>
      <c r="D63" s="138">
        <v>12.203799999999999</v>
      </c>
      <c r="E63" s="138">
        <v>14.2378</v>
      </c>
      <c r="F63" s="138">
        <v>16.7804</v>
      </c>
      <c r="G63" s="138">
        <v>21.3567</v>
      </c>
      <c r="J63" s="148"/>
    </row>
    <row r="64" spans="1:36" hidden="1" x14ac:dyDescent="0.2">
      <c r="A64" s="152" t="s">
        <v>142</v>
      </c>
      <c r="B64" s="97"/>
      <c r="C64" s="119"/>
      <c r="D64" s="138">
        <v>12.692</v>
      </c>
      <c r="E64" s="138">
        <v>14.8071</v>
      </c>
      <c r="F64" s="138">
        <v>17.4514</v>
      </c>
      <c r="G64" s="138">
        <v>22.211200000000002</v>
      </c>
      <c r="J64" s="148"/>
    </row>
    <row r="65" spans="1:95" hidden="1" x14ac:dyDescent="0.2">
      <c r="A65" s="153" t="s">
        <v>142</v>
      </c>
      <c r="B65" s="103"/>
      <c r="C65" s="154"/>
      <c r="D65" s="141">
        <v>13.1996</v>
      </c>
      <c r="E65" s="141">
        <v>15.3994</v>
      </c>
      <c r="F65" s="141">
        <v>18.1496</v>
      </c>
      <c r="G65" s="141">
        <v>23.099299999999999</v>
      </c>
      <c r="H65" s="130"/>
      <c r="I65" s="130"/>
      <c r="J65" s="146"/>
    </row>
    <row r="66" spans="1:95" hidden="1" x14ac:dyDescent="0.2"/>
    <row r="67" spans="1:95" ht="15.75" x14ac:dyDescent="0.2">
      <c r="A67" s="155" t="s">
        <v>269</v>
      </c>
      <c r="B67" s="156"/>
      <c r="C67" s="156"/>
      <c r="D67" s="156"/>
      <c r="E67" s="156"/>
      <c r="F67" s="156"/>
      <c r="G67" s="156"/>
      <c r="H67" s="156"/>
      <c r="I67" s="156"/>
      <c r="K67" s="401" t="s">
        <v>248</v>
      </c>
      <c r="L67" s="401"/>
      <c r="M67" s="155" t="s">
        <v>269</v>
      </c>
      <c r="W67" s="401" t="s">
        <v>249</v>
      </c>
      <c r="X67" s="401"/>
      <c r="Y67" s="155" t="s">
        <v>269</v>
      </c>
      <c r="AI67" s="401" t="s">
        <v>254</v>
      </c>
      <c r="AJ67" s="401"/>
      <c r="AK67" s="155" t="s">
        <v>269</v>
      </c>
      <c r="AU67" s="401" t="s">
        <v>257</v>
      </c>
      <c r="AW67" s="155" t="s">
        <v>269</v>
      </c>
      <c r="BG67" s="401" t="s">
        <v>322</v>
      </c>
      <c r="BI67" s="155" t="s">
        <v>269</v>
      </c>
      <c r="BS67" s="401" t="s">
        <v>323</v>
      </c>
      <c r="BU67" s="155" t="s">
        <v>269</v>
      </c>
      <c r="CE67" s="401" t="s">
        <v>324</v>
      </c>
      <c r="CG67" s="155" t="s">
        <v>269</v>
      </c>
      <c r="CQ67" s="401" t="s">
        <v>325</v>
      </c>
    </row>
    <row r="68" spans="1:95" x14ac:dyDescent="0.2">
      <c r="A68" s="207"/>
      <c r="B68" s="208">
        <v>110</v>
      </c>
      <c r="C68" s="208">
        <v>111</v>
      </c>
      <c r="D68" s="208">
        <v>112</v>
      </c>
      <c r="E68" s="208" t="s">
        <v>268</v>
      </c>
      <c r="F68" s="208">
        <v>113</v>
      </c>
      <c r="G68" s="208">
        <v>114</v>
      </c>
      <c r="H68" s="208">
        <v>115</v>
      </c>
      <c r="I68" s="208">
        <v>116</v>
      </c>
      <c r="J68" s="208">
        <v>117</v>
      </c>
      <c r="K68" s="209">
        <v>118</v>
      </c>
      <c r="L68" s="117"/>
      <c r="M68" s="207" t="s">
        <v>62</v>
      </c>
      <c r="N68" s="158">
        <v>110</v>
      </c>
      <c r="O68" s="158">
        <v>111</v>
      </c>
      <c r="P68" s="158">
        <v>112</v>
      </c>
      <c r="Q68" s="158" t="s">
        <v>268</v>
      </c>
      <c r="R68" s="158">
        <v>113</v>
      </c>
      <c r="S68" s="158">
        <v>114</v>
      </c>
      <c r="T68" s="158">
        <v>115</v>
      </c>
      <c r="U68" s="158">
        <v>116</v>
      </c>
      <c r="V68" s="158">
        <v>117</v>
      </c>
      <c r="W68" s="158">
        <v>118</v>
      </c>
      <c r="X68" s="430"/>
      <c r="Y68" s="158" t="s">
        <v>62</v>
      </c>
      <c r="Z68" s="158">
        <v>110</v>
      </c>
      <c r="AA68" s="158">
        <v>111</v>
      </c>
      <c r="AB68" s="158">
        <v>112</v>
      </c>
      <c r="AC68" s="158" t="s">
        <v>268</v>
      </c>
      <c r="AD68" s="158">
        <v>113</v>
      </c>
      <c r="AE68" s="158">
        <v>114</v>
      </c>
      <c r="AF68" s="158">
        <v>115</v>
      </c>
      <c r="AG68" s="158">
        <v>116</v>
      </c>
      <c r="AH68" s="158">
        <v>117</v>
      </c>
      <c r="AI68" s="158">
        <v>118</v>
      </c>
      <c r="AJ68" s="430"/>
      <c r="AK68" s="158" t="s">
        <v>62</v>
      </c>
      <c r="AL68" s="158">
        <v>110</v>
      </c>
      <c r="AM68" s="158">
        <v>111</v>
      </c>
      <c r="AN68" s="158">
        <v>112</v>
      </c>
      <c r="AO68" s="158" t="s">
        <v>268</v>
      </c>
      <c r="AP68" s="158">
        <v>113</v>
      </c>
      <c r="AQ68" s="158">
        <v>114</v>
      </c>
      <c r="AR68" s="158">
        <v>115</v>
      </c>
      <c r="AS68" s="158">
        <v>116</v>
      </c>
      <c r="AT68" s="158">
        <v>117</v>
      </c>
      <c r="AU68" s="158">
        <v>118</v>
      </c>
      <c r="AW68" s="158" t="s">
        <v>62</v>
      </c>
      <c r="AX68" s="158">
        <v>110</v>
      </c>
      <c r="AY68" s="158">
        <v>111</v>
      </c>
      <c r="AZ68" s="158">
        <v>112</v>
      </c>
      <c r="BA68" s="158" t="s">
        <v>268</v>
      </c>
      <c r="BB68" s="158">
        <v>113</v>
      </c>
      <c r="BC68" s="158">
        <v>114</v>
      </c>
      <c r="BD68" s="158">
        <v>115</v>
      </c>
      <c r="BE68" s="158">
        <v>116</v>
      </c>
      <c r="BF68" s="158">
        <v>117</v>
      </c>
      <c r="BG68" s="158">
        <v>118</v>
      </c>
      <c r="BI68" s="158" t="s">
        <v>62</v>
      </c>
      <c r="BJ68" s="158">
        <v>110</v>
      </c>
      <c r="BK68" s="158">
        <v>111</v>
      </c>
      <c r="BL68" s="158">
        <v>112</v>
      </c>
      <c r="BM68" s="158" t="s">
        <v>268</v>
      </c>
      <c r="BN68" s="158">
        <v>113</v>
      </c>
      <c r="BO68" s="158">
        <v>114</v>
      </c>
      <c r="BP68" s="158">
        <v>115</v>
      </c>
      <c r="BQ68" s="158">
        <v>116</v>
      </c>
      <c r="BR68" s="158">
        <v>117</v>
      </c>
      <c r="BS68" s="158">
        <v>118</v>
      </c>
      <c r="BU68" s="158" t="s">
        <v>62</v>
      </c>
      <c r="BV68" s="158">
        <v>110</v>
      </c>
      <c r="BW68" s="158">
        <v>111</v>
      </c>
      <c r="BX68" s="158">
        <v>112</v>
      </c>
      <c r="BY68" s="158" t="s">
        <v>268</v>
      </c>
      <c r="BZ68" s="158">
        <v>113</v>
      </c>
      <c r="CA68" s="158">
        <v>114</v>
      </c>
      <c r="CB68" s="158">
        <v>115</v>
      </c>
      <c r="CC68" s="158">
        <v>116</v>
      </c>
      <c r="CD68" s="158">
        <v>117</v>
      </c>
      <c r="CE68" s="158">
        <v>118</v>
      </c>
      <c r="CG68" s="158" t="s">
        <v>62</v>
      </c>
      <c r="CH68" s="158">
        <v>110</v>
      </c>
      <c r="CI68" s="158">
        <v>111</v>
      </c>
      <c r="CJ68" s="158">
        <v>112</v>
      </c>
      <c r="CK68" s="158" t="s">
        <v>268</v>
      </c>
      <c r="CL68" s="158">
        <v>113</v>
      </c>
      <c r="CM68" s="158">
        <v>114</v>
      </c>
      <c r="CN68" s="158">
        <v>115</v>
      </c>
      <c r="CO68" s="158">
        <v>116</v>
      </c>
      <c r="CP68" s="158">
        <v>117</v>
      </c>
      <c r="CQ68" s="158">
        <v>118</v>
      </c>
    </row>
    <row r="69" spans="1:95" x14ac:dyDescent="0.2">
      <c r="A69" s="409" t="s">
        <v>270</v>
      </c>
      <c r="B69" s="410">
        <f>C43*1.015</f>
        <v>15.152630499999997</v>
      </c>
      <c r="C69" s="410">
        <f t="shared" ref="C69:D69" si="2">D43*1.015</f>
        <v>17.550872499999997</v>
      </c>
      <c r="D69" s="410">
        <f t="shared" si="2"/>
        <v>20.609879499999998</v>
      </c>
      <c r="E69" s="410">
        <f>D69+1</f>
        <v>21.609879499999998</v>
      </c>
      <c r="F69" s="410">
        <f t="shared" ref="F69:K69" si="3">F43*1.015</f>
        <v>23.525060999999997</v>
      </c>
      <c r="G69" s="410">
        <f t="shared" si="3"/>
        <v>24.414099499999999</v>
      </c>
      <c r="H69" s="410">
        <f t="shared" si="3"/>
        <v>25.406160499999999</v>
      </c>
      <c r="I69" s="410">
        <f t="shared" si="3"/>
        <v>26.336509499999995</v>
      </c>
      <c r="J69" s="410">
        <f t="shared" si="3"/>
        <v>28.176196999999995</v>
      </c>
      <c r="K69" s="411">
        <f t="shared" si="3"/>
        <v>29.023924999999995</v>
      </c>
      <c r="L69" s="394"/>
      <c r="M69" s="409" t="s">
        <v>270</v>
      </c>
      <c r="N69" s="179">
        <f>ROUND(B69*1.02,4)</f>
        <v>15.4557</v>
      </c>
      <c r="O69" s="179">
        <f>ROUND(C69*1.02,4)</f>
        <v>17.901900000000001</v>
      </c>
      <c r="P69" s="179">
        <f>ROUND(D69*1.02,4)</f>
        <v>21.022099999999998</v>
      </c>
      <c r="Q69" s="179">
        <f>ROUND(E69*1.02,4)</f>
        <v>22.042100000000001</v>
      </c>
      <c r="R69" s="179">
        <f t="shared" ref="R69:W81" si="4">ROUND(F69*1.02,4)</f>
        <v>23.9956</v>
      </c>
      <c r="S69" s="179">
        <f t="shared" si="4"/>
        <v>24.9024</v>
      </c>
      <c r="T69" s="179">
        <f t="shared" si="4"/>
        <v>25.914300000000001</v>
      </c>
      <c r="U69" s="179">
        <f t="shared" si="4"/>
        <v>26.863199999999999</v>
      </c>
      <c r="V69" s="179">
        <f t="shared" si="4"/>
        <v>28.739699999999999</v>
      </c>
      <c r="W69" s="179">
        <f t="shared" si="4"/>
        <v>29.604399999999998</v>
      </c>
      <c r="X69" s="431"/>
      <c r="Y69" s="409" t="s">
        <v>270</v>
      </c>
      <c r="Z69" s="179">
        <v>15.842075187749996</v>
      </c>
      <c r="AA69" s="179">
        <v>18.349437198749996</v>
      </c>
      <c r="AB69" s="179">
        <v>21.547629017249999</v>
      </c>
      <c r="AC69" s="179">
        <v>22.593129017249996</v>
      </c>
      <c r="AD69" s="179">
        <v>24.595451275499993</v>
      </c>
      <c r="AE69" s="179">
        <v>25.524941027249998</v>
      </c>
      <c r="AF69" s="179">
        <v>26.562140802749997</v>
      </c>
      <c r="AG69" s="179">
        <v>27.534820682249993</v>
      </c>
      <c r="AH69" s="179">
        <v>29.458213963499993</v>
      </c>
      <c r="AI69" s="179">
        <v>30.344513587499993</v>
      </c>
      <c r="AJ69" s="431"/>
      <c r="AK69" s="409" t="s">
        <v>270</v>
      </c>
      <c r="AL69" s="179">
        <v>16.277732255413124</v>
      </c>
      <c r="AM69" s="179">
        <v>18.854046721715623</v>
      </c>
      <c r="AN69" s="179">
        <v>22.140188815224377</v>
      </c>
      <c r="AO69" s="179">
        <v>23.214440065224373</v>
      </c>
      <c r="AP69" s="179">
        <v>25.271826185576245</v>
      </c>
      <c r="AQ69" s="179">
        <v>26.226876905499374</v>
      </c>
      <c r="AR69" s="179">
        <v>27.292599674825624</v>
      </c>
      <c r="AS69" s="179">
        <v>28.292028251011871</v>
      </c>
      <c r="AT69" s="179">
        <v>30.268314847496246</v>
      </c>
      <c r="AU69" s="179">
        <v>31.178987711156246</v>
      </c>
      <c r="AV69" s="641"/>
      <c r="AW69" s="409" t="s">
        <v>270</v>
      </c>
      <c r="AX69" s="179">
        <f>AL69*1.04</f>
        <v>16.928841545629648</v>
      </c>
      <c r="AY69" s="179">
        <f t="shared" ref="AY69:BG69" si="5">AM69*1.04</f>
        <v>19.608208590584248</v>
      </c>
      <c r="AZ69" s="179">
        <f t="shared" si="5"/>
        <v>23.025796367833355</v>
      </c>
      <c r="BA69" s="179">
        <f t="shared" si="5"/>
        <v>24.143017667833348</v>
      </c>
      <c r="BB69" s="179">
        <f t="shared" si="5"/>
        <v>26.282699232999295</v>
      </c>
      <c r="BC69" s="179">
        <f t="shared" si="5"/>
        <v>27.275951981719349</v>
      </c>
      <c r="BD69" s="179">
        <f t="shared" si="5"/>
        <v>28.384303661818649</v>
      </c>
      <c r="BE69" s="179">
        <f t="shared" si="5"/>
        <v>29.423709381052348</v>
      </c>
      <c r="BF69" s="179">
        <f t="shared" si="5"/>
        <v>31.479047441396098</v>
      </c>
      <c r="BG69" s="179">
        <f t="shared" si="5"/>
        <v>32.426147219602498</v>
      </c>
      <c r="BI69" s="409" t="s">
        <v>270</v>
      </c>
      <c r="BJ69" s="179">
        <f>AX69*1.035</f>
        <v>17.521350999726685</v>
      </c>
      <c r="BK69" s="179">
        <f t="shared" ref="BK69:BS69" si="6">AY69*1.035</f>
        <v>20.294495891254694</v>
      </c>
      <c r="BL69" s="179">
        <f t="shared" si="6"/>
        <v>23.831699240707522</v>
      </c>
      <c r="BM69" s="179">
        <f t="shared" si="6"/>
        <v>24.988023286207515</v>
      </c>
      <c r="BN69" s="179">
        <f t="shared" si="6"/>
        <v>27.202593706154268</v>
      </c>
      <c r="BO69" s="179">
        <f t="shared" si="6"/>
        <v>28.230610301079523</v>
      </c>
      <c r="BP69" s="179">
        <f t="shared" si="6"/>
        <v>29.377754289982299</v>
      </c>
      <c r="BQ69" s="179">
        <f t="shared" si="6"/>
        <v>30.453539209389177</v>
      </c>
      <c r="BR69" s="179">
        <f t="shared" si="6"/>
        <v>32.580814101844958</v>
      </c>
      <c r="BS69" s="179">
        <f t="shared" si="6"/>
        <v>33.561062372288582</v>
      </c>
      <c r="BU69" s="409" t="s">
        <v>270</v>
      </c>
      <c r="BV69" s="179">
        <f>BJ69*1.03</f>
        <v>18.046991529718486</v>
      </c>
      <c r="BW69" s="179">
        <f t="shared" ref="BW69:CE69" si="7">BK69*1.03</f>
        <v>20.903330767992337</v>
      </c>
      <c r="BX69" s="179">
        <f t="shared" si="7"/>
        <v>24.546650217928747</v>
      </c>
      <c r="BY69" s="179">
        <f t="shared" si="7"/>
        <v>25.737663984793741</v>
      </c>
      <c r="BZ69" s="179">
        <f t="shared" si="7"/>
        <v>28.018671517338898</v>
      </c>
      <c r="CA69" s="179">
        <f t="shared" si="7"/>
        <v>29.077528610111909</v>
      </c>
      <c r="CB69" s="179">
        <f t="shared" si="7"/>
        <v>30.259086918681767</v>
      </c>
      <c r="CC69" s="179">
        <f t="shared" si="7"/>
        <v>31.367145385670852</v>
      </c>
      <c r="CD69" s="179">
        <f t="shared" si="7"/>
        <v>33.558238524900304</v>
      </c>
      <c r="CE69" s="179">
        <f t="shared" si="7"/>
        <v>34.567894243457239</v>
      </c>
      <c r="CG69" s="409" t="s">
        <v>270</v>
      </c>
      <c r="CH69" s="179">
        <f>BV69*1.03</f>
        <v>18.588401275610043</v>
      </c>
      <c r="CI69" s="179">
        <f t="shared" ref="CI69:CI81" si="8">BW69*1.03</f>
        <v>21.530430691032109</v>
      </c>
      <c r="CJ69" s="179">
        <f t="shared" ref="CJ69:CJ81" si="9">BX69*1.03</f>
        <v>25.283049724466611</v>
      </c>
      <c r="CK69" s="179">
        <f t="shared" ref="CK69:CK81" si="10">BY69*1.03</f>
        <v>26.509793904337553</v>
      </c>
      <c r="CL69" s="179">
        <f t="shared" ref="CL69:CL81" si="11">BZ69*1.03</f>
        <v>28.859231662859067</v>
      </c>
      <c r="CM69" s="179">
        <f t="shared" ref="CM69:CM81" si="12">CA69*1.03</f>
        <v>29.949854468415268</v>
      </c>
      <c r="CN69" s="179">
        <f t="shared" ref="CN69:CN81" si="13">CB69*1.03</f>
        <v>31.16685952624222</v>
      </c>
      <c r="CO69" s="179">
        <f t="shared" ref="CO69:CO81" si="14">CC69*1.03</f>
        <v>32.308159747240978</v>
      </c>
      <c r="CP69" s="179">
        <f t="shared" ref="CP69:CP81" si="15">CD69*1.03</f>
        <v>34.564985680647311</v>
      </c>
      <c r="CQ69" s="179">
        <f t="shared" ref="CQ69:CQ81" si="16">CE69*1.03</f>
        <v>35.604931070760955</v>
      </c>
    </row>
    <row r="70" spans="1:95" x14ac:dyDescent="0.2">
      <c r="A70" s="203" t="s">
        <v>127</v>
      </c>
      <c r="B70" s="205">
        <f t="shared" ref="B70:B81" si="17">C44*1.015</f>
        <v>15.910835499999999</v>
      </c>
      <c r="C70" s="205">
        <f t="shared" ref="C70:C81" si="18">D44*1.015</f>
        <v>18.428238499999996</v>
      </c>
      <c r="D70" s="205">
        <f t="shared" ref="D70:D81" si="19">E44*1.015</f>
        <v>21.641017999999999</v>
      </c>
      <c r="E70" s="205">
        <f t="shared" ref="E70:E81" si="20">D70+1</f>
        <v>22.641017999999999</v>
      </c>
      <c r="F70" s="205">
        <f t="shared" ref="F70:K70" si="21">F44*1.015</f>
        <v>24.701750499999999</v>
      </c>
      <c r="G70" s="205">
        <f t="shared" si="21"/>
        <v>25.634535499999998</v>
      </c>
      <c r="H70" s="205">
        <f t="shared" si="21"/>
        <v>26.676635999999995</v>
      </c>
      <c r="I70" s="205">
        <f t="shared" si="21"/>
        <v>27.6535735</v>
      </c>
      <c r="J70" s="205">
        <f t="shared" si="21"/>
        <v>29.585422999999995</v>
      </c>
      <c r="K70" s="206">
        <f t="shared" si="21"/>
        <v>30.475171999999997</v>
      </c>
      <c r="L70" s="394"/>
      <c r="M70" s="203" t="s">
        <v>127</v>
      </c>
      <c r="N70" s="179">
        <f t="shared" ref="N70:Q81" si="22">ROUND(B70*1.02,4)</f>
        <v>16.229099999999999</v>
      </c>
      <c r="O70" s="179">
        <f t="shared" si="22"/>
        <v>18.796800000000001</v>
      </c>
      <c r="P70" s="179">
        <f t="shared" si="22"/>
        <v>22.073799999999999</v>
      </c>
      <c r="Q70" s="179">
        <f t="shared" si="22"/>
        <v>23.093800000000002</v>
      </c>
      <c r="R70" s="179">
        <f t="shared" si="4"/>
        <v>25.195799999999998</v>
      </c>
      <c r="S70" s="179">
        <f t="shared" si="4"/>
        <v>26.147200000000002</v>
      </c>
      <c r="T70" s="179">
        <f t="shared" si="4"/>
        <v>27.2102</v>
      </c>
      <c r="U70" s="179">
        <f t="shared" si="4"/>
        <v>28.206600000000002</v>
      </c>
      <c r="V70" s="179">
        <f t="shared" si="4"/>
        <v>30.177099999999999</v>
      </c>
      <c r="W70" s="179">
        <f t="shared" si="4"/>
        <v>31.084700000000002</v>
      </c>
      <c r="X70" s="432"/>
      <c r="Y70" s="203" t="s">
        <v>127</v>
      </c>
      <c r="Z70" s="179">
        <f t="shared" ref="Z70:Z81" si="23">ROUND(N70*1.025,4)</f>
        <v>16.634799999999998</v>
      </c>
      <c r="AA70" s="179">
        <f t="shared" ref="AA70:AA81" si="24">ROUND(O70*1.025,4)</f>
        <v>19.2667</v>
      </c>
      <c r="AB70" s="179">
        <f t="shared" ref="AB70:AB81" si="25">ROUND(P70*1.025,4)</f>
        <v>22.625599999999999</v>
      </c>
      <c r="AC70" s="179">
        <f t="shared" ref="AC70:AC81" si="26">ROUND(Q70*1.025,4)</f>
        <v>23.671099999999999</v>
      </c>
      <c r="AD70" s="179">
        <f t="shared" ref="AD70:AI81" si="27">ROUND(R70*1.025,4)</f>
        <v>25.825700000000001</v>
      </c>
      <c r="AE70" s="179">
        <f t="shared" si="27"/>
        <v>26.800899999999999</v>
      </c>
      <c r="AF70" s="179">
        <f t="shared" si="27"/>
        <v>27.890499999999999</v>
      </c>
      <c r="AG70" s="179">
        <f t="shared" si="27"/>
        <v>28.911799999999999</v>
      </c>
      <c r="AH70" s="179">
        <f t="shared" si="27"/>
        <v>30.9315</v>
      </c>
      <c r="AI70" s="179">
        <f t="shared" si="27"/>
        <v>31.861799999999999</v>
      </c>
      <c r="AJ70" s="432">
        <f>(AO70-AO69)/AO69</f>
        <v>4.7714264555315258E-2</v>
      </c>
      <c r="AK70" s="203" t="s">
        <v>127</v>
      </c>
      <c r="AL70" s="179">
        <f t="shared" ref="AL70:AL81" si="28">ROUND(Z70*1.0275,4)</f>
        <v>17.092300000000002</v>
      </c>
      <c r="AM70" s="179">
        <f t="shared" ref="AM70:AM81" si="29">ROUND(AA70*1.0275,4)</f>
        <v>19.796500000000002</v>
      </c>
      <c r="AN70" s="179">
        <f t="shared" ref="AN70:AN81" si="30">ROUND(AB70*1.0275,4)</f>
        <v>23.247800000000002</v>
      </c>
      <c r="AO70" s="179">
        <f t="shared" ref="AO70:AO81" si="31">ROUND(AC70*1.0275,4)</f>
        <v>24.322099999999999</v>
      </c>
      <c r="AP70" s="179">
        <f t="shared" ref="AP70:AU81" si="32">ROUND(AD70*1.0275,4)</f>
        <v>26.535900000000002</v>
      </c>
      <c r="AQ70" s="179">
        <f t="shared" si="32"/>
        <v>27.5379</v>
      </c>
      <c r="AR70" s="179">
        <f t="shared" si="32"/>
        <v>28.657499999999999</v>
      </c>
      <c r="AS70" s="179">
        <f t="shared" si="32"/>
        <v>29.706900000000001</v>
      </c>
      <c r="AT70" s="179">
        <f t="shared" si="32"/>
        <v>31.7821</v>
      </c>
      <c r="AU70" s="179">
        <f t="shared" si="32"/>
        <v>32.738</v>
      </c>
      <c r="AV70" s="642"/>
      <c r="AW70" s="203" t="s">
        <v>127</v>
      </c>
      <c r="AX70" s="179">
        <f t="shared" ref="AX70:AX81" si="33">AL70*1.04</f>
        <v>17.775992000000002</v>
      </c>
      <c r="AY70" s="179">
        <f t="shared" ref="AY70:AY81" si="34">AM70*1.04</f>
        <v>20.588360000000002</v>
      </c>
      <c r="AZ70" s="179">
        <f t="shared" ref="AZ70:AZ81" si="35">AN70*1.04</f>
        <v>24.177712000000003</v>
      </c>
      <c r="BA70" s="179">
        <f t="shared" ref="BA70:BA81" si="36">AO70*1.04</f>
        <v>25.294983999999999</v>
      </c>
      <c r="BB70" s="179">
        <f t="shared" ref="BB70:BB81" si="37">AP70*1.04</f>
        <v>27.597336000000002</v>
      </c>
      <c r="BC70" s="179">
        <f t="shared" ref="BC70:BC81" si="38">AQ70*1.04</f>
        <v>28.639416000000001</v>
      </c>
      <c r="BD70" s="179">
        <f t="shared" ref="BD70:BD81" si="39">AR70*1.04</f>
        <v>29.803799999999999</v>
      </c>
      <c r="BE70" s="179">
        <f t="shared" ref="BE70:BE81" si="40">AS70*1.04</f>
        <v>30.895176000000003</v>
      </c>
      <c r="BF70" s="179">
        <f t="shared" ref="BF70:BF81" si="41">AT70*1.04</f>
        <v>33.053384000000001</v>
      </c>
      <c r="BG70" s="179">
        <f t="shared" ref="BG70:BG81" si="42">AU70*1.04</f>
        <v>34.047519999999999</v>
      </c>
      <c r="BI70" s="203" t="s">
        <v>127</v>
      </c>
      <c r="BJ70" s="179">
        <f t="shared" ref="BJ70:BJ81" si="43">AX70*1.035</f>
        <v>18.398151720000001</v>
      </c>
      <c r="BK70" s="179">
        <f t="shared" ref="BK70:BK81" si="44">AY70*1.035</f>
        <v>21.308952600000001</v>
      </c>
      <c r="BL70" s="179">
        <f t="shared" ref="BL70:BL81" si="45">AZ70*1.035</f>
        <v>25.023931920000003</v>
      </c>
      <c r="BM70" s="179">
        <f t="shared" ref="BM70:BM81" si="46">BA70*1.035</f>
        <v>26.180308439999997</v>
      </c>
      <c r="BN70" s="179">
        <f t="shared" ref="BN70:BN81" si="47">BB70*1.035</f>
        <v>28.563242760000001</v>
      </c>
      <c r="BO70" s="179">
        <f t="shared" ref="BO70:BO81" si="48">BC70*1.035</f>
        <v>29.641795559999998</v>
      </c>
      <c r="BP70" s="179">
        <f t="shared" ref="BP70:BP81" si="49">BD70*1.035</f>
        <v>30.846932999999996</v>
      </c>
      <c r="BQ70" s="179">
        <f t="shared" ref="BQ70:BQ81" si="50">BE70*1.035</f>
        <v>31.976507160000001</v>
      </c>
      <c r="BR70" s="179">
        <f t="shared" ref="BR70:BR81" si="51">BF70*1.035</f>
        <v>34.210252439999998</v>
      </c>
      <c r="BS70" s="179">
        <f t="shared" ref="BS70:BS81" si="52">BG70*1.035</f>
        <v>35.239183199999999</v>
      </c>
      <c r="BU70" s="203" t="s">
        <v>127</v>
      </c>
      <c r="BV70" s="179">
        <f t="shared" ref="BV70:BV81" si="53">BJ70*1.03</f>
        <v>18.950096271600003</v>
      </c>
      <c r="BW70" s="179">
        <f t="shared" ref="BW70:BW81" si="54">BK70*1.03</f>
        <v>21.948221178000001</v>
      </c>
      <c r="BX70" s="179">
        <f t="shared" ref="BX70:BX81" si="55">BL70*1.03</f>
        <v>25.774649877600002</v>
      </c>
      <c r="BY70" s="179">
        <f t="shared" ref="BY70:BY81" si="56">BM70*1.03</f>
        <v>26.965717693199998</v>
      </c>
      <c r="BZ70" s="179">
        <f t="shared" ref="BZ70:BZ81" si="57">BN70*1.03</f>
        <v>29.420140042800003</v>
      </c>
      <c r="CA70" s="179">
        <f t="shared" ref="CA70:CA81" si="58">BO70*1.03</f>
        <v>30.531049426799999</v>
      </c>
      <c r="CB70" s="179">
        <f t="shared" ref="CB70:CB81" si="59">BP70*1.03</f>
        <v>31.772340989999996</v>
      </c>
      <c r="CC70" s="179">
        <f t="shared" ref="CC70:CC81" si="60">BQ70*1.03</f>
        <v>32.935802374799998</v>
      </c>
      <c r="CD70" s="179">
        <f t="shared" ref="CD70:CD81" si="61">BR70*1.03</f>
        <v>35.236560013199998</v>
      </c>
      <c r="CE70" s="179">
        <f t="shared" ref="CE70:CE81" si="62">BS70*1.03</f>
        <v>36.296358695999999</v>
      </c>
      <c r="CG70" s="203" t="s">
        <v>127</v>
      </c>
      <c r="CH70" s="179">
        <f t="shared" ref="CH70:CH81" si="63">BV70*1.03</f>
        <v>19.518599159748003</v>
      </c>
      <c r="CI70" s="179">
        <f t="shared" si="8"/>
        <v>22.60666781334</v>
      </c>
      <c r="CJ70" s="179">
        <f t="shared" si="9"/>
        <v>26.547889373928001</v>
      </c>
      <c r="CK70" s="179">
        <f t="shared" si="10"/>
        <v>27.774689223995999</v>
      </c>
      <c r="CL70" s="179">
        <f t="shared" si="11"/>
        <v>30.302744244084003</v>
      </c>
      <c r="CM70" s="179">
        <f t="shared" si="12"/>
        <v>31.446980909604001</v>
      </c>
      <c r="CN70" s="179">
        <f t="shared" si="13"/>
        <v>32.725511219699996</v>
      </c>
      <c r="CO70" s="179">
        <f t="shared" si="14"/>
        <v>33.923876446043998</v>
      </c>
      <c r="CP70" s="179">
        <f t="shared" si="15"/>
        <v>36.293656813596002</v>
      </c>
      <c r="CQ70" s="179">
        <f t="shared" si="16"/>
        <v>37.385249456879997</v>
      </c>
    </row>
    <row r="71" spans="1:95" x14ac:dyDescent="0.2">
      <c r="A71" s="137" t="s">
        <v>128</v>
      </c>
      <c r="B71" s="138">
        <f t="shared" si="17"/>
        <v>16.825858</v>
      </c>
      <c r="C71" s="138">
        <f t="shared" si="18"/>
        <v>19.487999999999996</v>
      </c>
      <c r="D71" s="138">
        <f t="shared" si="19"/>
        <v>22.885813999999996</v>
      </c>
      <c r="E71" s="138">
        <f t="shared" si="20"/>
        <v>23.885813999999996</v>
      </c>
      <c r="F71" s="138">
        <f t="shared" ref="F71:K71" si="64">F45*1.015</f>
        <v>26.122344499999997</v>
      </c>
      <c r="G71" s="138">
        <f t="shared" si="64"/>
        <v>27.108822999999997</v>
      </c>
      <c r="H71" s="138">
        <f t="shared" si="64"/>
        <v>28.210808499999999</v>
      </c>
      <c r="I71" s="138">
        <f t="shared" si="64"/>
        <v>29.244078499999997</v>
      </c>
      <c r="J71" s="138">
        <f t="shared" si="64"/>
        <v>31.286562999999997</v>
      </c>
      <c r="K71" s="139">
        <f t="shared" si="64"/>
        <v>32.227467999999995</v>
      </c>
      <c r="L71" s="394"/>
      <c r="M71" s="137" t="s">
        <v>128</v>
      </c>
      <c r="N71" s="179">
        <f t="shared" si="22"/>
        <v>17.162400000000002</v>
      </c>
      <c r="O71" s="179">
        <f t="shared" si="22"/>
        <v>19.877800000000001</v>
      </c>
      <c r="P71" s="179">
        <f t="shared" si="22"/>
        <v>23.343499999999999</v>
      </c>
      <c r="Q71" s="179">
        <f t="shared" si="22"/>
        <v>24.363499999999998</v>
      </c>
      <c r="R71" s="179">
        <f t="shared" si="4"/>
        <v>26.6448</v>
      </c>
      <c r="S71" s="179">
        <f t="shared" si="4"/>
        <v>27.651</v>
      </c>
      <c r="T71" s="179">
        <f t="shared" si="4"/>
        <v>28.774999999999999</v>
      </c>
      <c r="U71" s="179">
        <f t="shared" si="4"/>
        <v>29.829000000000001</v>
      </c>
      <c r="V71" s="179">
        <f t="shared" si="4"/>
        <v>31.912299999999998</v>
      </c>
      <c r="W71" s="179">
        <f t="shared" si="4"/>
        <v>32.872</v>
      </c>
      <c r="X71" s="432"/>
      <c r="Y71" s="137" t="s">
        <v>128</v>
      </c>
      <c r="Z71" s="179">
        <f t="shared" si="23"/>
        <v>17.5915</v>
      </c>
      <c r="AA71" s="179">
        <f t="shared" si="24"/>
        <v>20.374700000000001</v>
      </c>
      <c r="AB71" s="179">
        <f t="shared" si="25"/>
        <v>23.927099999999999</v>
      </c>
      <c r="AC71" s="179">
        <f t="shared" si="26"/>
        <v>24.9726</v>
      </c>
      <c r="AD71" s="179">
        <f t="shared" si="27"/>
        <v>27.3109</v>
      </c>
      <c r="AE71" s="179">
        <f t="shared" si="27"/>
        <v>28.342300000000002</v>
      </c>
      <c r="AF71" s="179">
        <f t="shared" si="27"/>
        <v>29.494399999999999</v>
      </c>
      <c r="AG71" s="179">
        <f t="shared" si="27"/>
        <v>30.5747</v>
      </c>
      <c r="AH71" s="179">
        <f t="shared" si="27"/>
        <v>32.710099999999997</v>
      </c>
      <c r="AI71" s="179">
        <f t="shared" si="27"/>
        <v>33.693800000000003</v>
      </c>
      <c r="AJ71" s="432">
        <f>(AO71-AO70)/AO70</f>
        <v>5.4978805284083318E-2</v>
      </c>
      <c r="AK71" s="137" t="s">
        <v>128</v>
      </c>
      <c r="AL71" s="179">
        <f t="shared" si="28"/>
        <v>18.075299999999999</v>
      </c>
      <c r="AM71" s="179">
        <f t="shared" si="29"/>
        <v>20.934999999999999</v>
      </c>
      <c r="AN71" s="179">
        <f t="shared" si="30"/>
        <v>24.585100000000001</v>
      </c>
      <c r="AO71" s="179">
        <f t="shared" si="31"/>
        <v>25.659300000000002</v>
      </c>
      <c r="AP71" s="179">
        <f t="shared" si="32"/>
        <v>28.061900000000001</v>
      </c>
      <c r="AQ71" s="179">
        <f t="shared" si="32"/>
        <v>29.121700000000001</v>
      </c>
      <c r="AR71" s="179">
        <f t="shared" si="32"/>
        <v>30.305499999999999</v>
      </c>
      <c r="AS71" s="179">
        <f t="shared" si="32"/>
        <v>31.415500000000002</v>
      </c>
      <c r="AT71" s="179">
        <f t="shared" si="32"/>
        <v>33.6096</v>
      </c>
      <c r="AU71" s="179">
        <f t="shared" si="32"/>
        <v>34.620399999999997</v>
      </c>
      <c r="AV71" s="642"/>
      <c r="AW71" s="137" t="s">
        <v>128</v>
      </c>
      <c r="AX71" s="179">
        <f t="shared" si="33"/>
        <v>18.798311999999999</v>
      </c>
      <c r="AY71" s="179">
        <f t="shared" si="34"/>
        <v>21.772400000000001</v>
      </c>
      <c r="AZ71" s="179">
        <f t="shared" si="35"/>
        <v>25.568504000000001</v>
      </c>
      <c r="BA71" s="179">
        <f t="shared" si="36"/>
        <v>26.685672000000004</v>
      </c>
      <c r="BB71" s="179">
        <f t="shared" si="37"/>
        <v>29.184376000000004</v>
      </c>
      <c r="BC71" s="179">
        <f t="shared" si="38"/>
        <v>30.286568000000003</v>
      </c>
      <c r="BD71" s="179">
        <f t="shared" si="39"/>
        <v>31.517720000000001</v>
      </c>
      <c r="BE71" s="179">
        <f t="shared" si="40"/>
        <v>32.67212</v>
      </c>
      <c r="BF71" s="179">
        <f t="shared" si="41"/>
        <v>34.953983999999998</v>
      </c>
      <c r="BG71" s="179">
        <f t="shared" si="42"/>
        <v>36.005215999999997</v>
      </c>
      <c r="BI71" s="137" t="s">
        <v>128</v>
      </c>
      <c r="BJ71" s="179">
        <f t="shared" si="43"/>
        <v>19.456252919999997</v>
      </c>
      <c r="BK71" s="179">
        <f t="shared" si="44"/>
        <v>22.534434000000001</v>
      </c>
      <c r="BL71" s="179">
        <f t="shared" si="45"/>
        <v>26.463401639999997</v>
      </c>
      <c r="BM71" s="179">
        <f t="shared" si="46"/>
        <v>27.619670520000003</v>
      </c>
      <c r="BN71" s="179">
        <f t="shared" si="47"/>
        <v>30.20582916</v>
      </c>
      <c r="BO71" s="179">
        <f t="shared" si="48"/>
        <v>31.346597880000001</v>
      </c>
      <c r="BP71" s="179">
        <f t="shared" si="49"/>
        <v>32.620840199999996</v>
      </c>
      <c r="BQ71" s="179">
        <f t="shared" si="50"/>
        <v>33.815644199999994</v>
      </c>
      <c r="BR71" s="179">
        <f t="shared" si="51"/>
        <v>36.177373439999997</v>
      </c>
      <c r="BS71" s="179">
        <f t="shared" si="52"/>
        <v>37.265398559999994</v>
      </c>
      <c r="BU71" s="137" t="s">
        <v>128</v>
      </c>
      <c r="BV71" s="179">
        <f t="shared" si="53"/>
        <v>20.039940507599997</v>
      </c>
      <c r="BW71" s="179">
        <f t="shared" si="54"/>
        <v>23.210467020000003</v>
      </c>
      <c r="BX71" s="179">
        <f t="shared" si="55"/>
        <v>27.257303689199997</v>
      </c>
      <c r="BY71" s="179">
        <f t="shared" si="56"/>
        <v>28.448260635600004</v>
      </c>
      <c r="BZ71" s="179">
        <f t="shared" si="57"/>
        <v>31.112004034800002</v>
      </c>
      <c r="CA71" s="179">
        <f t="shared" si="58"/>
        <v>32.286995816400001</v>
      </c>
      <c r="CB71" s="179">
        <f t="shared" si="59"/>
        <v>33.599465406</v>
      </c>
      <c r="CC71" s="179">
        <f t="shared" si="60"/>
        <v>34.830113525999998</v>
      </c>
      <c r="CD71" s="179">
        <f t="shared" si="61"/>
        <v>37.2626946432</v>
      </c>
      <c r="CE71" s="179">
        <f t="shared" si="62"/>
        <v>38.383360516799996</v>
      </c>
      <c r="CG71" s="137" t="s">
        <v>128</v>
      </c>
      <c r="CH71" s="179">
        <f t="shared" si="63"/>
        <v>20.641138722827996</v>
      </c>
      <c r="CI71" s="179">
        <f t="shared" si="8"/>
        <v>23.906781030600005</v>
      </c>
      <c r="CJ71" s="179">
        <f t="shared" si="9"/>
        <v>28.075022799875999</v>
      </c>
      <c r="CK71" s="179">
        <f t="shared" si="10"/>
        <v>29.301708454668006</v>
      </c>
      <c r="CL71" s="179">
        <f t="shared" si="11"/>
        <v>32.045364155844005</v>
      </c>
      <c r="CM71" s="179">
        <f t="shared" si="12"/>
        <v>33.255605690892004</v>
      </c>
      <c r="CN71" s="179">
        <f t="shared" si="13"/>
        <v>34.607449368179999</v>
      </c>
      <c r="CO71" s="179">
        <f t="shared" si="14"/>
        <v>35.875016931779996</v>
      </c>
      <c r="CP71" s="179">
        <f t="shared" si="15"/>
        <v>38.380575482495999</v>
      </c>
      <c r="CQ71" s="179">
        <f t="shared" si="16"/>
        <v>39.534861332303997</v>
      </c>
    </row>
    <row r="72" spans="1:95" x14ac:dyDescent="0.2">
      <c r="A72" s="137" t="s">
        <v>129</v>
      </c>
      <c r="B72" s="138">
        <f t="shared" si="17"/>
        <v>17.667191499999998</v>
      </c>
      <c r="C72" s="138">
        <f t="shared" si="18"/>
        <v>20.462399999999999</v>
      </c>
      <c r="D72" s="138">
        <f t="shared" si="19"/>
        <v>24.030124999999998</v>
      </c>
      <c r="E72" s="138">
        <f t="shared" si="20"/>
        <v>25.030124999999998</v>
      </c>
      <c r="F72" s="138">
        <f t="shared" ref="F72:K72" si="65">F46*1.015</f>
        <v>27.428344999999997</v>
      </c>
      <c r="G72" s="138">
        <f t="shared" si="65"/>
        <v>28.4643555</v>
      </c>
      <c r="H72" s="138">
        <f t="shared" si="65"/>
        <v>29.621353999999997</v>
      </c>
      <c r="I72" s="138">
        <f t="shared" si="65"/>
        <v>30.706287499999998</v>
      </c>
      <c r="J72" s="138">
        <f t="shared" si="65"/>
        <v>32.850779499999994</v>
      </c>
      <c r="K72" s="139">
        <f t="shared" si="65"/>
        <v>33.838881999999998</v>
      </c>
      <c r="L72" s="394"/>
      <c r="M72" s="137" t="s">
        <v>129</v>
      </c>
      <c r="N72" s="179">
        <f t="shared" si="22"/>
        <v>18.020499999999998</v>
      </c>
      <c r="O72" s="179">
        <f t="shared" si="22"/>
        <v>20.871600000000001</v>
      </c>
      <c r="P72" s="179">
        <f t="shared" si="22"/>
        <v>24.5107</v>
      </c>
      <c r="Q72" s="179">
        <f t="shared" si="22"/>
        <v>25.5307</v>
      </c>
      <c r="R72" s="179">
        <f t="shared" si="4"/>
        <v>27.976900000000001</v>
      </c>
      <c r="S72" s="179">
        <f t="shared" si="4"/>
        <v>29.0336</v>
      </c>
      <c r="T72" s="179">
        <f t="shared" si="4"/>
        <v>30.213799999999999</v>
      </c>
      <c r="U72" s="179">
        <f t="shared" si="4"/>
        <v>31.320399999999999</v>
      </c>
      <c r="V72" s="179">
        <f t="shared" si="4"/>
        <v>33.507800000000003</v>
      </c>
      <c r="W72" s="179">
        <f t="shared" si="4"/>
        <v>34.515700000000002</v>
      </c>
      <c r="X72" s="432"/>
      <c r="Y72" s="137" t="s">
        <v>129</v>
      </c>
      <c r="Z72" s="179">
        <f t="shared" si="23"/>
        <v>18.471</v>
      </c>
      <c r="AA72" s="179">
        <f t="shared" si="24"/>
        <v>21.3934</v>
      </c>
      <c r="AB72" s="179">
        <f t="shared" si="25"/>
        <v>25.1235</v>
      </c>
      <c r="AC72" s="179">
        <f t="shared" si="26"/>
        <v>26.169</v>
      </c>
      <c r="AD72" s="179">
        <f t="shared" si="27"/>
        <v>28.676300000000001</v>
      </c>
      <c r="AE72" s="179">
        <f t="shared" si="27"/>
        <v>29.759399999999999</v>
      </c>
      <c r="AF72" s="179">
        <f t="shared" si="27"/>
        <v>30.969100000000001</v>
      </c>
      <c r="AG72" s="179">
        <f t="shared" si="27"/>
        <v>32.103400000000001</v>
      </c>
      <c r="AH72" s="179">
        <f t="shared" si="27"/>
        <v>34.345500000000001</v>
      </c>
      <c r="AI72" s="179">
        <f t="shared" si="27"/>
        <v>35.378599999999999</v>
      </c>
      <c r="AJ72" s="432">
        <f t="shared" ref="AJ72:AJ81" si="66">(AO72-AO71)/AO71</f>
        <v>4.7908555572443459E-2</v>
      </c>
      <c r="AK72" s="137" t="s">
        <v>129</v>
      </c>
      <c r="AL72" s="179">
        <f t="shared" si="28"/>
        <v>18.978999999999999</v>
      </c>
      <c r="AM72" s="179">
        <f t="shared" si="29"/>
        <v>21.9817</v>
      </c>
      <c r="AN72" s="179">
        <f t="shared" si="30"/>
        <v>25.814399999999999</v>
      </c>
      <c r="AO72" s="179">
        <f t="shared" si="31"/>
        <v>26.8886</v>
      </c>
      <c r="AP72" s="179">
        <f t="shared" si="32"/>
        <v>29.4649</v>
      </c>
      <c r="AQ72" s="179">
        <f t="shared" si="32"/>
        <v>30.5778</v>
      </c>
      <c r="AR72" s="179">
        <f t="shared" si="32"/>
        <v>31.820799999999998</v>
      </c>
      <c r="AS72" s="179">
        <f t="shared" si="32"/>
        <v>32.986199999999997</v>
      </c>
      <c r="AT72" s="179">
        <f t="shared" si="32"/>
        <v>35.29</v>
      </c>
      <c r="AU72" s="179">
        <f t="shared" si="32"/>
        <v>36.351500000000001</v>
      </c>
      <c r="AV72" s="642"/>
      <c r="AW72" s="137" t="s">
        <v>129</v>
      </c>
      <c r="AX72" s="179">
        <f t="shared" si="33"/>
        <v>19.738160000000001</v>
      </c>
      <c r="AY72" s="179">
        <f t="shared" si="34"/>
        <v>22.860968</v>
      </c>
      <c r="AZ72" s="179">
        <f t="shared" si="35"/>
        <v>26.846976000000002</v>
      </c>
      <c r="BA72" s="179">
        <f t="shared" si="36"/>
        <v>27.964144000000001</v>
      </c>
      <c r="BB72" s="179">
        <f t="shared" si="37"/>
        <v>30.643496000000003</v>
      </c>
      <c r="BC72" s="179">
        <f t="shared" si="38"/>
        <v>31.800912</v>
      </c>
      <c r="BD72" s="179">
        <f t="shared" si="39"/>
        <v>33.093631999999999</v>
      </c>
      <c r="BE72" s="179">
        <f t="shared" si="40"/>
        <v>34.305647999999998</v>
      </c>
      <c r="BF72" s="179">
        <f t="shared" si="41"/>
        <v>36.701599999999999</v>
      </c>
      <c r="BG72" s="179">
        <f t="shared" si="42"/>
        <v>37.80556</v>
      </c>
      <c r="BI72" s="137" t="s">
        <v>129</v>
      </c>
      <c r="BJ72" s="179">
        <f t="shared" si="43"/>
        <v>20.4289956</v>
      </c>
      <c r="BK72" s="179">
        <f t="shared" si="44"/>
        <v>23.661101879999997</v>
      </c>
      <c r="BL72" s="179">
        <f t="shared" si="45"/>
        <v>27.786620159999998</v>
      </c>
      <c r="BM72" s="179">
        <f t="shared" si="46"/>
        <v>28.942889039999997</v>
      </c>
      <c r="BN72" s="179">
        <f t="shared" si="47"/>
        <v>31.71601836</v>
      </c>
      <c r="BO72" s="179">
        <f t="shared" si="48"/>
        <v>32.913943920000001</v>
      </c>
      <c r="BP72" s="179">
        <f t="shared" si="49"/>
        <v>34.251909119999993</v>
      </c>
      <c r="BQ72" s="179">
        <f t="shared" si="50"/>
        <v>35.506345679999995</v>
      </c>
      <c r="BR72" s="179">
        <f t="shared" si="51"/>
        <v>37.986155999999994</v>
      </c>
      <c r="BS72" s="179">
        <f t="shared" si="52"/>
        <v>39.128754599999994</v>
      </c>
      <c r="BU72" s="137" t="s">
        <v>129</v>
      </c>
      <c r="BV72" s="179">
        <f t="shared" si="53"/>
        <v>21.041865468000001</v>
      </c>
      <c r="BW72" s="179">
        <f t="shared" si="54"/>
        <v>24.370934936399998</v>
      </c>
      <c r="BX72" s="179">
        <f t="shared" si="55"/>
        <v>28.620218764800001</v>
      </c>
      <c r="BY72" s="179">
        <f t="shared" si="56"/>
        <v>29.811175711199997</v>
      </c>
      <c r="BZ72" s="179">
        <f t="shared" si="57"/>
        <v>32.667498910799999</v>
      </c>
      <c r="CA72" s="179">
        <f t="shared" si="58"/>
        <v>33.901362237600004</v>
      </c>
      <c r="CB72" s="179">
        <f t="shared" si="59"/>
        <v>35.279466393599996</v>
      </c>
      <c r="CC72" s="179">
        <f t="shared" si="60"/>
        <v>36.571536050399999</v>
      </c>
      <c r="CD72" s="179">
        <f t="shared" si="61"/>
        <v>39.125740679999993</v>
      </c>
      <c r="CE72" s="179">
        <f t="shared" si="62"/>
        <v>40.302617237999996</v>
      </c>
      <c r="CG72" s="137" t="s">
        <v>129</v>
      </c>
      <c r="CH72" s="179">
        <f t="shared" si="63"/>
        <v>21.673121432040002</v>
      </c>
      <c r="CI72" s="179">
        <f t="shared" si="8"/>
        <v>25.102062984491997</v>
      </c>
      <c r="CJ72" s="179">
        <f t="shared" si="9"/>
        <v>29.478825327744001</v>
      </c>
      <c r="CK72" s="179">
        <f t="shared" si="10"/>
        <v>30.705510982535998</v>
      </c>
      <c r="CL72" s="179">
        <f t="shared" si="11"/>
        <v>33.647523878123998</v>
      </c>
      <c r="CM72" s="179">
        <f t="shared" si="12"/>
        <v>34.918403104728007</v>
      </c>
      <c r="CN72" s="179">
        <f t="shared" si="13"/>
        <v>36.337850385407997</v>
      </c>
      <c r="CO72" s="179">
        <f t="shared" si="14"/>
        <v>37.668682131912</v>
      </c>
      <c r="CP72" s="179">
        <f t="shared" si="15"/>
        <v>40.299512900399996</v>
      </c>
      <c r="CQ72" s="179">
        <f t="shared" si="16"/>
        <v>41.511695755139996</v>
      </c>
    </row>
    <row r="73" spans="1:95" x14ac:dyDescent="0.2">
      <c r="A73" s="137" t="s">
        <v>130</v>
      </c>
      <c r="B73" s="138">
        <f t="shared" si="17"/>
        <v>18.550444499999998</v>
      </c>
      <c r="C73" s="138">
        <f t="shared" si="18"/>
        <v>21.485621499999997</v>
      </c>
      <c r="D73" s="138">
        <f t="shared" si="19"/>
        <v>25.231681999999996</v>
      </c>
      <c r="E73" s="138">
        <f t="shared" si="20"/>
        <v>26.231681999999996</v>
      </c>
      <c r="F73" s="138">
        <f t="shared" ref="F73:K73" si="67">F47*1.015</f>
        <v>28.800015999999999</v>
      </c>
      <c r="G73" s="138">
        <f t="shared" si="67"/>
        <v>29.8875885</v>
      </c>
      <c r="H73" s="138">
        <f t="shared" si="67"/>
        <v>31.102543499999999</v>
      </c>
      <c r="I73" s="138">
        <f t="shared" si="67"/>
        <v>32.241576500000001</v>
      </c>
      <c r="J73" s="138">
        <f t="shared" si="67"/>
        <v>34.493455499999996</v>
      </c>
      <c r="K73" s="139">
        <f t="shared" si="67"/>
        <v>35.530785499999993</v>
      </c>
      <c r="L73" s="394"/>
      <c r="M73" s="137" t="s">
        <v>130</v>
      </c>
      <c r="N73" s="179">
        <f t="shared" si="22"/>
        <v>18.921500000000002</v>
      </c>
      <c r="O73" s="179">
        <f t="shared" si="22"/>
        <v>21.915299999999998</v>
      </c>
      <c r="P73" s="179">
        <f t="shared" si="22"/>
        <v>25.7363</v>
      </c>
      <c r="Q73" s="179">
        <f t="shared" si="22"/>
        <v>26.7563</v>
      </c>
      <c r="R73" s="179">
        <f t="shared" si="4"/>
        <v>29.376000000000001</v>
      </c>
      <c r="S73" s="179">
        <f t="shared" si="4"/>
        <v>30.485299999999999</v>
      </c>
      <c r="T73" s="179">
        <f t="shared" si="4"/>
        <v>31.724599999999999</v>
      </c>
      <c r="U73" s="179">
        <f t="shared" si="4"/>
        <v>32.886400000000002</v>
      </c>
      <c r="V73" s="179">
        <f t="shared" si="4"/>
        <v>35.183300000000003</v>
      </c>
      <c r="W73" s="179">
        <f t="shared" si="4"/>
        <v>36.241399999999999</v>
      </c>
      <c r="X73" s="432"/>
      <c r="Y73" s="137" t="s">
        <v>130</v>
      </c>
      <c r="Z73" s="179">
        <f t="shared" si="23"/>
        <v>19.394500000000001</v>
      </c>
      <c r="AA73" s="179">
        <f t="shared" si="24"/>
        <v>22.463200000000001</v>
      </c>
      <c r="AB73" s="179">
        <f t="shared" si="25"/>
        <v>26.3797</v>
      </c>
      <c r="AC73" s="179">
        <f t="shared" si="26"/>
        <v>27.4252</v>
      </c>
      <c r="AD73" s="179">
        <f t="shared" si="27"/>
        <v>30.110399999999998</v>
      </c>
      <c r="AE73" s="179">
        <f t="shared" si="27"/>
        <v>31.247399999999999</v>
      </c>
      <c r="AF73" s="179">
        <f t="shared" si="27"/>
        <v>32.517699999999998</v>
      </c>
      <c r="AG73" s="179">
        <f t="shared" si="27"/>
        <v>33.708599999999997</v>
      </c>
      <c r="AH73" s="179">
        <f t="shared" si="27"/>
        <v>36.062899999999999</v>
      </c>
      <c r="AI73" s="179">
        <f t="shared" si="27"/>
        <v>37.147399999999998</v>
      </c>
      <c r="AJ73" s="432">
        <f>(AO73-AO72)/AO72</f>
        <v>4.8005474438981607E-2</v>
      </c>
      <c r="AK73" s="137" t="s">
        <v>130</v>
      </c>
      <c r="AL73" s="179">
        <f t="shared" si="28"/>
        <v>19.927800000000001</v>
      </c>
      <c r="AM73" s="179">
        <f t="shared" si="29"/>
        <v>23.0809</v>
      </c>
      <c r="AN73" s="179">
        <f t="shared" si="30"/>
        <v>27.1051</v>
      </c>
      <c r="AO73" s="179">
        <f t="shared" si="31"/>
        <v>28.179400000000001</v>
      </c>
      <c r="AP73" s="179">
        <f t="shared" si="32"/>
        <v>30.938400000000001</v>
      </c>
      <c r="AQ73" s="179">
        <f t="shared" si="32"/>
        <v>32.106699999999996</v>
      </c>
      <c r="AR73" s="179">
        <f t="shared" si="32"/>
        <v>33.411900000000003</v>
      </c>
      <c r="AS73" s="179">
        <f t="shared" si="32"/>
        <v>34.635599999999997</v>
      </c>
      <c r="AT73" s="179">
        <f t="shared" si="32"/>
        <v>37.054600000000001</v>
      </c>
      <c r="AU73" s="179">
        <f t="shared" si="32"/>
        <v>38.168999999999997</v>
      </c>
      <c r="AV73" s="642"/>
      <c r="AW73" s="137" t="s">
        <v>130</v>
      </c>
      <c r="AX73" s="179">
        <f t="shared" si="33"/>
        <v>20.724912000000003</v>
      </c>
      <c r="AY73" s="179">
        <f t="shared" si="34"/>
        <v>24.004135999999999</v>
      </c>
      <c r="AZ73" s="179">
        <f t="shared" si="35"/>
        <v>28.189304</v>
      </c>
      <c r="BA73" s="179">
        <f t="shared" si="36"/>
        <v>29.306576000000003</v>
      </c>
      <c r="BB73" s="179">
        <f t="shared" si="37"/>
        <v>32.175936</v>
      </c>
      <c r="BC73" s="179">
        <f t="shared" si="38"/>
        <v>33.390968000000001</v>
      </c>
      <c r="BD73" s="179">
        <f t="shared" si="39"/>
        <v>34.748376000000007</v>
      </c>
      <c r="BE73" s="179">
        <f t="shared" si="40"/>
        <v>36.021023999999997</v>
      </c>
      <c r="BF73" s="179">
        <f t="shared" si="41"/>
        <v>38.536784000000004</v>
      </c>
      <c r="BG73" s="179">
        <f t="shared" si="42"/>
        <v>39.69576</v>
      </c>
      <c r="BI73" s="137" t="s">
        <v>130</v>
      </c>
      <c r="BJ73" s="179">
        <f t="shared" si="43"/>
        <v>21.45028392</v>
      </c>
      <c r="BK73" s="179">
        <f t="shared" si="44"/>
        <v>24.844280759999997</v>
      </c>
      <c r="BL73" s="179">
        <f t="shared" si="45"/>
        <v>29.175929639999996</v>
      </c>
      <c r="BM73" s="179">
        <f t="shared" si="46"/>
        <v>30.332306160000002</v>
      </c>
      <c r="BN73" s="179">
        <f t="shared" si="47"/>
        <v>33.302093759999998</v>
      </c>
      <c r="BO73" s="179">
        <f t="shared" si="48"/>
        <v>34.559651879999997</v>
      </c>
      <c r="BP73" s="179">
        <f t="shared" si="49"/>
        <v>35.964569160000003</v>
      </c>
      <c r="BQ73" s="179">
        <f t="shared" si="50"/>
        <v>37.281759839999992</v>
      </c>
      <c r="BR73" s="179">
        <f t="shared" si="51"/>
        <v>39.88557144</v>
      </c>
      <c r="BS73" s="179">
        <f t="shared" si="52"/>
        <v>41.085111599999998</v>
      </c>
      <c r="BU73" s="137" t="s">
        <v>130</v>
      </c>
      <c r="BV73" s="179">
        <f t="shared" si="53"/>
        <v>22.093792437600001</v>
      </c>
      <c r="BW73" s="179">
        <f t="shared" si="54"/>
        <v>25.589609182799997</v>
      </c>
      <c r="BX73" s="179">
        <f t="shared" si="55"/>
        <v>30.051207529199996</v>
      </c>
      <c r="BY73" s="179">
        <f t="shared" si="56"/>
        <v>31.242275344800003</v>
      </c>
      <c r="BZ73" s="179">
        <f t="shared" si="57"/>
        <v>34.301156572799997</v>
      </c>
      <c r="CA73" s="179">
        <f t="shared" si="58"/>
        <v>35.596441436399999</v>
      </c>
      <c r="CB73" s="179">
        <f t="shared" si="59"/>
        <v>37.043506234800006</v>
      </c>
      <c r="CC73" s="179">
        <f t="shared" si="60"/>
        <v>38.400212635199992</v>
      </c>
      <c r="CD73" s="179">
        <f t="shared" si="61"/>
        <v>41.082138583199999</v>
      </c>
      <c r="CE73" s="179">
        <f t="shared" si="62"/>
        <v>42.317664948000001</v>
      </c>
      <c r="CG73" s="137" t="s">
        <v>130</v>
      </c>
      <c r="CH73" s="179">
        <f t="shared" si="63"/>
        <v>22.756606210728002</v>
      </c>
      <c r="CI73" s="179">
        <f t="shared" si="8"/>
        <v>26.357297458283998</v>
      </c>
      <c r="CJ73" s="179">
        <f t="shared" si="9"/>
        <v>30.952743755075996</v>
      </c>
      <c r="CK73" s="179">
        <f t="shared" si="10"/>
        <v>32.179543605144005</v>
      </c>
      <c r="CL73" s="179">
        <f t="shared" si="11"/>
        <v>35.330191269983999</v>
      </c>
      <c r="CM73" s="179">
        <f t="shared" si="12"/>
        <v>36.664334679492001</v>
      </c>
      <c r="CN73" s="179">
        <f t="shared" si="13"/>
        <v>38.154811421844009</v>
      </c>
      <c r="CO73" s="179">
        <f t="shared" si="14"/>
        <v>39.552219014255989</v>
      </c>
      <c r="CP73" s="179">
        <f t="shared" si="15"/>
        <v>42.314602740696003</v>
      </c>
      <c r="CQ73" s="179">
        <f t="shared" si="16"/>
        <v>43.587194896440003</v>
      </c>
    </row>
    <row r="74" spans="1:95" x14ac:dyDescent="0.2">
      <c r="A74" s="137" t="s">
        <v>131</v>
      </c>
      <c r="B74" s="138">
        <f t="shared" si="17"/>
        <v>18.921528499999997</v>
      </c>
      <c r="C74" s="138">
        <f t="shared" si="18"/>
        <v>21.915270999999997</v>
      </c>
      <c r="D74" s="138">
        <f t="shared" si="19"/>
        <v>25.736542999999998</v>
      </c>
      <c r="E74" s="138">
        <f t="shared" si="20"/>
        <v>26.736542999999998</v>
      </c>
      <c r="F74" s="138">
        <f t="shared" ref="F74:K74" si="68">F48*1.015</f>
        <v>29.376028499999997</v>
      </c>
      <c r="G74" s="138">
        <f t="shared" si="68"/>
        <v>30.485220499999997</v>
      </c>
      <c r="H74" s="138">
        <f t="shared" si="68"/>
        <v>31.724535499999998</v>
      </c>
      <c r="I74" s="138">
        <f t="shared" si="68"/>
        <v>32.886405999999994</v>
      </c>
      <c r="J74" s="138">
        <f t="shared" si="68"/>
        <v>35.183351000000002</v>
      </c>
      <c r="K74" s="139">
        <f t="shared" si="68"/>
        <v>36.241387000000003</v>
      </c>
      <c r="L74" s="394"/>
      <c r="M74" s="137" t="s">
        <v>131</v>
      </c>
      <c r="N74" s="179">
        <f t="shared" si="22"/>
        <v>19.3</v>
      </c>
      <c r="O74" s="179">
        <f t="shared" si="22"/>
        <v>22.3536</v>
      </c>
      <c r="P74" s="179">
        <f t="shared" si="22"/>
        <v>26.251300000000001</v>
      </c>
      <c r="Q74" s="179">
        <f t="shared" si="22"/>
        <v>27.2713</v>
      </c>
      <c r="R74" s="179">
        <f t="shared" si="4"/>
        <v>29.9635</v>
      </c>
      <c r="S74" s="179">
        <f t="shared" si="4"/>
        <v>31.094899999999999</v>
      </c>
      <c r="T74" s="179">
        <f t="shared" si="4"/>
        <v>32.359000000000002</v>
      </c>
      <c r="U74" s="179">
        <f t="shared" si="4"/>
        <v>33.5441</v>
      </c>
      <c r="V74" s="179">
        <f t="shared" si="4"/>
        <v>35.887</v>
      </c>
      <c r="W74" s="179">
        <f t="shared" si="4"/>
        <v>36.966200000000001</v>
      </c>
      <c r="X74" s="432"/>
      <c r="Y74" s="137" t="s">
        <v>131</v>
      </c>
      <c r="Z74" s="179">
        <f t="shared" si="23"/>
        <v>19.782499999999999</v>
      </c>
      <c r="AA74" s="179">
        <f t="shared" si="24"/>
        <v>22.912400000000002</v>
      </c>
      <c r="AB74" s="179">
        <f t="shared" si="25"/>
        <v>26.907599999999999</v>
      </c>
      <c r="AC74" s="179">
        <f t="shared" si="26"/>
        <v>27.953099999999999</v>
      </c>
      <c r="AD74" s="179">
        <f t="shared" si="27"/>
        <v>30.712599999999998</v>
      </c>
      <c r="AE74" s="179">
        <f t="shared" si="27"/>
        <v>31.872299999999999</v>
      </c>
      <c r="AF74" s="179">
        <f t="shared" si="27"/>
        <v>33.167999999999999</v>
      </c>
      <c r="AG74" s="179">
        <f t="shared" si="27"/>
        <v>34.3827</v>
      </c>
      <c r="AH74" s="179">
        <f t="shared" si="27"/>
        <v>36.784199999999998</v>
      </c>
      <c r="AI74" s="179">
        <f t="shared" si="27"/>
        <v>37.8904</v>
      </c>
      <c r="AJ74" s="432">
        <f t="shared" si="66"/>
        <v>1.9248103224341208E-2</v>
      </c>
      <c r="AK74" s="137" t="s">
        <v>131</v>
      </c>
      <c r="AL74" s="179">
        <f t="shared" si="28"/>
        <v>20.326499999999999</v>
      </c>
      <c r="AM74" s="179">
        <f t="shared" si="29"/>
        <v>23.5425</v>
      </c>
      <c r="AN74" s="179">
        <f t="shared" si="30"/>
        <v>27.647600000000001</v>
      </c>
      <c r="AO74" s="179">
        <f t="shared" si="31"/>
        <v>28.721800000000002</v>
      </c>
      <c r="AP74" s="179">
        <f t="shared" si="32"/>
        <v>31.557200000000002</v>
      </c>
      <c r="AQ74" s="179">
        <f t="shared" si="32"/>
        <v>32.748800000000003</v>
      </c>
      <c r="AR74" s="179">
        <f t="shared" si="32"/>
        <v>34.080100000000002</v>
      </c>
      <c r="AS74" s="179">
        <f t="shared" si="32"/>
        <v>35.328200000000002</v>
      </c>
      <c r="AT74" s="179">
        <f t="shared" si="32"/>
        <v>37.7958</v>
      </c>
      <c r="AU74" s="179">
        <f t="shared" si="32"/>
        <v>38.932400000000001</v>
      </c>
      <c r="AV74" s="642"/>
      <c r="AW74" s="137" t="s">
        <v>131</v>
      </c>
      <c r="AX74" s="179">
        <f t="shared" si="33"/>
        <v>21.139559999999999</v>
      </c>
      <c r="AY74" s="179">
        <f t="shared" si="34"/>
        <v>24.484200000000001</v>
      </c>
      <c r="AZ74" s="179">
        <f t="shared" si="35"/>
        <v>28.753504000000003</v>
      </c>
      <c r="BA74" s="179">
        <f t="shared" si="36"/>
        <v>29.870672000000003</v>
      </c>
      <c r="BB74" s="179">
        <f t="shared" si="37"/>
        <v>32.819488</v>
      </c>
      <c r="BC74" s="179">
        <f t="shared" si="38"/>
        <v>34.058752000000005</v>
      </c>
      <c r="BD74" s="179">
        <f t="shared" si="39"/>
        <v>35.443304000000005</v>
      </c>
      <c r="BE74" s="179">
        <f t="shared" si="40"/>
        <v>36.741328000000003</v>
      </c>
      <c r="BF74" s="179">
        <f t="shared" si="41"/>
        <v>39.307631999999998</v>
      </c>
      <c r="BG74" s="179">
        <f t="shared" si="42"/>
        <v>40.489696000000002</v>
      </c>
      <c r="BI74" s="137" t="s">
        <v>131</v>
      </c>
      <c r="BJ74" s="179">
        <f t="shared" si="43"/>
        <v>21.879444599999999</v>
      </c>
      <c r="BK74" s="179">
        <f t="shared" si="44"/>
        <v>25.341146999999999</v>
      </c>
      <c r="BL74" s="179">
        <f t="shared" si="45"/>
        <v>29.759876640000002</v>
      </c>
      <c r="BM74" s="179">
        <f t="shared" si="46"/>
        <v>30.916145520000001</v>
      </c>
      <c r="BN74" s="179">
        <f t="shared" si="47"/>
        <v>33.96817008</v>
      </c>
      <c r="BO74" s="179">
        <f t="shared" si="48"/>
        <v>35.250808320000004</v>
      </c>
      <c r="BP74" s="179">
        <f t="shared" si="49"/>
        <v>36.683819640000003</v>
      </c>
      <c r="BQ74" s="179">
        <f t="shared" si="50"/>
        <v>38.027274480000003</v>
      </c>
      <c r="BR74" s="179">
        <f t="shared" si="51"/>
        <v>40.683399119999997</v>
      </c>
      <c r="BS74" s="179">
        <f t="shared" si="52"/>
        <v>41.906835360000002</v>
      </c>
      <c r="BU74" s="137" t="s">
        <v>131</v>
      </c>
      <c r="BV74" s="179">
        <f t="shared" si="53"/>
        <v>22.535827938000001</v>
      </c>
      <c r="BW74" s="179">
        <f t="shared" si="54"/>
        <v>26.101381409999998</v>
      </c>
      <c r="BX74" s="179">
        <f t="shared" si="55"/>
        <v>30.652672939200002</v>
      </c>
      <c r="BY74" s="179">
        <f t="shared" si="56"/>
        <v>31.843629885600002</v>
      </c>
      <c r="BZ74" s="179">
        <f t="shared" si="57"/>
        <v>34.9872151824</v>
      </c>
      <c r="CA74" s="179">
        <f t="shared" si="58"/>
        <v>36.308332569600005</v>
      </c>
      <c r="CB74" s="179">
        <f t="shared" si="59"/>
        <v>37.784334229200006</v>
      </c>
      <c r="CC74" s="179">
        <f t="shared" si="60"/>
        <v>39.168092714400004</v>
      </c>
      <c r="CD74" s="179">
        <f t="shared" si="61"/>
        <v>41.903901093599998</v>
      </c>
      <c r="CE74" s="179">
        <f t="shared" si="62"/>
        <v>43.164040420800006</v>
      </c>
      <c r="CG74" s="137" t="s">
        <v>131</v>
      </c>
      <c r="CH74" s="179">
        <f t="shared" si="63"/>
        <v>23.211902776140001</v>
      </c>
      <c r="CI74" s="179">
        <f t="shared" si="8"/>
        <v>26.884422852299998</v>
      </c>
      <c r="CJ74" s="179">
        <f t="shared" si="9"/>
        <v>31.572253127376005</v>
      </c>
      <c r="CK74" s="179">
        <f t="shared" si="10"/>
        <v>32.798938782168001</v>
      </c>
      <c r="CL74" s="179">
        <f t="shared" si="11"/>
        <v>36.036831637871998</v>
      </c>
      <c r="CM74" s="179">
        <f t="shared" si="12"/>
        <v>37.397582546688007</v>
      </c>
      <c r="CN74" s="179">
        <f t="shared" si="13"/>
        <v>38.917864256076008</v>
      </c>
      <c r="CO74" s="179">
        <f t="shared" si="14"/>
        <v>40.343135495832001</v>
      </c>
      <c r="CP74" s="179">
        <f t="shared" si="15"/>
        <v>43.161018126408003</v>
      </c>
      <c r="CQ74" s="179">
        <f t="shared" si="16"/>
        <v>44.458961633424011</v>
      </c>
    </row>
    <row r="75" spans="1:95" x14ac:dyDescent="0.2">
      <c r="A75" s="137" t="s">
        <v>132</v>
      </c>
      <c r="B75" s="138">
        <f t="shared" si="17"/>
        <v>19.299920499999999</v>
      </c>
      <c r="C75" s="138">
        <f t="shared" si="18"/>
        <v>22.353649499999996</v>
      </c>
      <c r="D75" s="138">
        <f t="shared" si="19"/>
        <v>26.251249499999997</v>
      </c>
      <c r="E75" s="138">
        <f t="shared" si="20"/>
        <v>27.251249499999997</v>
      </c>
      <c r="F75" s="138">
        <f t="shared" ref="F75:K75" si="69">F49*1.015</f>
        <v>29.963510499999998</v>
      </c>
      <c r="G75" s="138">
        <f t="shared" si="69"/>
        <v>31.094930999999999</v>
      </c>
      <c r="H75" s="138">
        <f t="shared" si="69"/>
        <v>32.359113499999999</v>
      </c>
      <c r="I75" s="138">
        <f t="shared" si="69"/>
        <v>33.544227499999991</v>
      </c>
      <c r="J75" s="138">
        <f t="shared" si="69"/>
        <v>35.886948999999994</v>
      </c>
      <c r="K75" s="139">
        <f t="shared" si="69"/>
        <v>36.966198499999997</v>
      </c>
      <c r="L75" s="394"/>
      <c r="M75" s="137" t="s">
        <v>132</v>
      </c>
      <c r="N75" s="179">
        <f t="shared" si="22"/>
        <v>19.6859</v>
      </c>
      <c r="O75" s="179">
        <f t="shared" si="22"/>
        <v>22.800699999999999</v>
      </c>
      <c r="P75" s="179">
        <f t="shared" si="22"/>
        <v>26.776299999999999</v>
      </c>
      <c r="Q75" s="179">
        <f t="shared" si="22"/>
        <v>27.796299999999999</v>
      </c>
      <c r="R75" s="179">
        <f t="shared" si="4"/>
        <v>30.562799999999999</v>
      </c>
      <c r="S75" s="179">
        <f t="shared" si="4"/>
        <v>31.716799999999999</v>
      </c>
      <c r="T75" s="179">
        <f t="shared" si="4"/>
        <v>33.006300000000003</v>
      </c>
      <c r="U75" s="179">
        <f t="shared" si="4"/>
        <v>34.2151</v>
      </c>
      <c r="V75" s="179">
        <f t="shared" si="4"/>
        <v>36.604700000000001</v>
      </c>
      <c r="W75" s="179">
        <f t="shared" si="4"/>
        <v>37.705500000000001</v>
      </c>
      <c r="X75" s="432"/>
      <c r="Y75" s="137" t="s">
        <v>132</v>
      </c>
      <c r="Z75" s="179">
        <f t="shared" si="23"/>
        <v>20.178000000000001</v>
      </c>
      <c r="AA75" s="179">
        <f t="shared" si="24"/>
        <v>23.370699999999999</v>
      </c>
      <c r="AB75" s="179">
        <f t="shared" si="25"/>
        <v>27.445699999999999</v>
      </c>
      <c r="AC75" s="179">
        <f t="shared" si="26"/>
        <v>28.491199999999999</v>
      </c>
      <c r="AD75" s="179">
        <f t="shared" si="27"/>
        <v>31.326899999999998</v>
      </c>
      <c r="AE75" s="179">
        <f t="shared" si="27"/>
        <v>32.509700000000002</v>
      </c>
      <c r="AF75" s="179">
        <f t="shared" si="27"/>
        <v>33.831499999999998</v>
      </c>
      <c r="AG75" s="179">
        <f t="shared" si="27"/>
        <v>35.070500000000003</v>
      </c>
      <c r="AH75" s="179">
        <f t="shared" si="27"/>
        <v>37.519799999999996</v>
      </c>
      <c r="AI75" s="179">
        <f t="shared" si="27"/>
        <v>38.648099999999999</v>
      </c>
      <c r="AJ75" s="432">
        <f t="shared" si="66"/>
        <v>1.9250186269662677E-2</v>
      </c>
      <c r="AK75" s="137" t="s">
        <v>132</v>
      </c>
      <c r="AL75" s="179">
        <f t="shared" si="28"/>
        <v>20.732900000000001</v>
      </c>
      <c r="AM75" s="179">
        <f t="shared" si="29"/>
        <v>24.013400000000001</v>
      </c>
      <c r="AN75" s="179">
        <f t="shared" si="30"/>
        <v>28.200500000000002</v>
      </c>
      <c r="AO75" s="179">
        <f t="shared" si="31"/>
        <v>29.274699999999999</v>
      </c>
      <c r="AP75" s="179">
        <f t="shared" si="32"/>
        <v>32.188400000000001</v>
      </c>
      <c r="AQ75" s="179">
        <f t="shared" si="32"/>
        <v>33.403700000000001</v>
      </c>
      <c r="AR75" s="179">
        <f t="shared" si="32"/>
        <v>34.761899999999997</v>
      </c>
      <c r="AS75" s="179">
        <f t="shared" si="32"/>
        <v>36.0349</v>
      </c>
      <c r="AT75" s="179">
        <f t="shared" si="32"/>
        <v>38.551600000000001</v>
      </c>
      <c r="AU75" s="179">
        <f t="shared" si="32"/>
        <v>39.710900000000002</v>
      </c>
      <c r="AV75" s="642"/>
      <c r="AW75" s="137" t="s">
        <v>132</v>
      </c>
      <c r="AX75" s="179">
        <f t="shared" si="33"/>
        <v>21.562216000000003</v>
      </c>
      <c r="AY75" s="179">
        <f t="shared" si="34"/>
        <v>24.973936000000002</v>
      </c>
      <c r="AZ75" s="179">
        <f t="shared" si="35"/>
        <v>29.328520000000001</v>
      </c>
      <c r="BA75" s="179">
        <f t="shared" si="36"/>
        <v>30.445688000000001</v>
      </c>
      <c r="BB75" s="179">
        <f t="shared" si="37"/>
        <v>33.475936000000004</v>
      </c>
      <c r="BC75" s="179">
        <f t="shared" si="38"/>
        <v>34.739848000000002</v>
      </c>
      <c r="BD75" s="179">
        <f t="shared" si="39"/>
        <v>36.152375999999997</v>
      </c>
      <c r="BE75" s="179">
        <f t="shared" si="40"/>
        <v>37.476296000000005</v>
      </c>
      <c r="BF75" s="179">
        <f t="shared" si="41"/>
        <v>40.093664000000004</v>
      </c>
      <c r="BG75" s="179">
        <f t="shared" si="42"/>
        <v>41.299336000000004</v>
      </c>
      <c r="BI75" s="137" t="s">
        <v>132</v>
      </c>
      <c r="BJ75" s="179">
        <f t="shared" si="43"/>
        <v>22.31689356</v>
      </c>
      <c r="BK75" s="179">
        <f t="shared" si="44"/>
        <v>25.84802376</v>
      </c>
      <c r="BL75" s="179">
        <f t="shared" si="45"/>
        <v>30.3550182</v>
      </c>
      <c r="BM75" s="179">
        <f t="shared" si="46"/>
        <v>31.511287079999999</v>
      </c>
      <c r="BN75" s="179">
        <f t="shared" si="47"/>
        <v>34.647593759999999</v>
      </c>
      <c r="BO75" s="179">
        <f t="shared" si="48"/>
        <v>35.95574268</v>
      </c>
      <c r="BP75" s="179">
        <f t="shared" si="49"/>
        <v>37.417709159999994</v>
      </c>
      <c r="BQ75" s="179">
        <f t="shared" si="50"/>
        <v>38.787966359999999</v>
      </c>
      <c r="BR75" s="179">
        <f t="shared" si="51"/>
        <v>41.496942240000003</v>
      </c>
      <c r="BS75" s="179">
        <f t="shared" si="52"/>
        <v>42.744812760000002</v>
      </c>
      <c r="BU75" s="137" t="s">
        <v>132</v>
      </c>
      <c r="BV75" s="179">
        <f t="shared" si="53"/>
        <v>22.986400366800002</v>
      </c>
      <c r="BW75" s="179">
        <f t="shared" si="54"/>
        <v>26.623464472800002</v>
      </c>
      <c r="BX75" s="179">
        <f t="shared" si="55"/>
        <v>31.265668745999999</v>
      </c>
      <c r="BY75" s="179">
        <f t="shared" si="56"/>
        <v>32.456625692400003</v>
      </c>
      <c r="BZ75" s="179">
        <f t="shared" si="57"/>
        <v>35.687021572799999</v>
      </c>
      <c r="CA75" s="179">
        <f t="shared" si="58"/>
        <v>37.034414960399999</v>
      </c>
      <c r="CB75" s="179">
        <f t="shared" si="59"/>
        <v>38.540240434799998</v>
      </c>
      <c r="CC75" s="179">
        <f t="shared" si="60"/>
        <v>39.951605350800001</v>
      </c>
      <c r="CD75" s="179">
        <f t="shared" si="61"/>
        <v>42.741850507200006</v>
      </c>
      <c r="CE75" s="179">
        <f t="shared" si="62"/>
        <v>44.0271571428</v>
      </c>
      <c r="CG75" s="137" t="s">
        <v>132</v>
      </c>
      <c r="CH75" s="179">
        <f t="shared" si="63"/>
        <v>23.675992377804004</v>
      </c>
      <c r="CI75" s="179">
        <f t="shared" si="8"/>
        <v>27.422168406984003</v>
      </c>
      <c r="CJ75" s="179">
        <f t="shared" si="9"/>
        <v>32.203638808379999</v>
      </c>
      <c r="CK75" s="179">
        <f t="shared" si="10"/>
        <v>33.430324463172006</v>
      </c>
      <c r="CL75" s="179">
        <f t="shared" si="11"/>
        <v>36.757632219984004</v>
      </c>
      <c r="CM75" s="179">
        <f t="shared" si="12"/>
        <v>38.145447409212004</v>
      </c>
      <c r="CN75" s="179">
        <f t="shared" si="13"/>
        <v>39.696447647843996</v>
      </c>
      <c r="CO75" s="179">
        <f t="shared" si="14"/>
        <v>41.150153511324</v>
      </c>
      <c r="CP75" s="179">
        <f t="shared" si="15"/>
        <v>44.024106022416007</v>
      </c>
      <c r="CQ75" s="179">
        <f t="shared" si="16"/>
        <v>45.347971857083998</v>
      </c>
    </row>
    <row r="76" spans="1:95" x14ac:dyDescent="0.2">
      <c r="A76" s="137" t="s">
        <v>133</v>
      </c>
      <c r="B76" s="138">
        <f t="shared" si="17"/>
        <v>19.685924999999997</v>
      </c>
      <c r="C76" s="138">
        <f t="shared" si="18"/>
        <v>22.800655499999998</v>
      </c>
      <c r="D76" s="138">
        <f t="shared" si="19"/>
        <v>26.776308999999998</v>
      </c>
      <c r="E76" s="138">
        <f t="shared" si="20"/>
        <v>27.776308999999998</v>
      </c>
      <c r="F76" s="138">
        <f t="shared" ref="F76:K76" si="70">F50*1.015</f>
        <v>30.562766499999999</v>
      </c>
      <c r="G76" s="138">
        <f t="shared" si="70"/>
        <v>31.716719999999999</v>
      </c>
      <c r="H76" s="138">
        <f t="shared" si="70"/>
        <v>33.006378999999995</v>
      </c>
      <c r="I76" s="138">
        <f t="shared" si="70"/>
        <v>34.215142499999992</v>
      </c>
      <c r="J76" s="138">
        <f t="shared" si="70"/>
        <v>36.604756999999999</v>
      </c>
      <c r="K76" s="139">
        <f t="shared" si="70"/>
        <v>37.705524499999996</v>
      </c>
      <c r="L76" s="394"/>
      <c r="M76" s="137" t="s">
        <v>133</v>
      </c>
      <c r="N76" s="179">
        <f t="shared" si="22"/>
        <v>20.079599999999999</v>
      </c>
      <c r="O76" s="179">
        <f t="shared" si="22"/>
        <v>23.256699999999999</v>
      </c>
      <c r="P76" s="179">
        <f t="shared" si="22"/>
        <v>27.311800000000002</v>
      </c>
      <c r="Q76" s="179">
        <f t="shared" si="22"/>
        <v>28.331800000000001</v>
      </c>
      <c r="R76" s="179">
        <f t="shared" si="4"/>
        <v>31.173999999999999</v>
      </c>
      <c r="S76" s="179">
        <f t="shared" si="4"/>
        <v>32.351100000000002</v>
      </c>
      <c r="T76" s="179">
        <f t="shared" si="4"/>
        <v>33.666499999999999</v>
      </c>
      <c r="U76" s="179">
        <f t="shared" si="4"/>
        <v>34.8994</v>
      </c>
      <c r="V76" s="179">
        <f t="shared" si="4"/>
        <v>37.3369</v>
      </c>
      <c r="W76" s="179">
        <f t="shared" si="4"/>
        <v>38.459600000000002</v>
      </c>
      <c r="X76" s="432"/>
      <c r="Y76" s="137" t="s">
        <v>133</v>
      </c>
      <c r="Z76" s="179">
        <f t="shared" si="23"/>
        <v>20.581600000000002</v>
      </c>
      <c r="AA76" s="179">
        <f t="shared" si="24"/>
        <v>23.838100000000001</v>
      </c>
      <c r="AB76" s="179">
        <f t="shared" si="25"/>
        <v>27.994599999999998</v>
      </c>
      <c r="AC76" s="179">
        <f t="shared" si="26"/>
        <v>29.040099999999999</v>
      </c>
      <c r="AD76" s="179">
        <f t="shared" si="27"/>
        <v>31.953399999999998</v>
      </c>
      <c r="AE76" s="179">
        <f t="shared" si="27"/>
        <v>33.1599</v>
      </c>
      <c r="AF76" s="179">
        <f t="shared" si="27"/>
        <v>34.508200000000002</v>
      </c>
      <c r="AG76" s="179">
        <f t="shared" si="27"/>
        <v>35.771900000000002</v>
      </c>
      <c r="AH76" s="179">
        <f t="shared" si="27"/>
        <v>38.270299999999999</v>
      </c>
      <c r="AI76" s="179">
        <f t="shared" si="27"/>
        <v>39.421100000000003</v>
      </c>
      <c r="AJ76" s="432">
        <f t="shared" si="66"/>
        <v>1.9265782399136459E-2</v>
      </c>
      <c r="AK76" s="137" t="s">
        <v>133</v>
      </c>
      <c r="AL76" s="179">
        <f t="shared" si="28"/>
        <v>21.147600000000001</v>
      </c>
      <c r="AM76" s="179">
        <f t="shared" si="29"/>
        <v>24.493600000000001</v>
      </c>
      <c r="AN76" s="179">
        <f t="shared" si="30"/>
        <v>28.764500000000002</v>
      </c>
      <c r="AO76" s="179">
        <f t="shared" si="31"/>
        <v>29.838699999999999</v>
      </c>
      <c r="AP76" s="179">
        <f t="shared" si="32"/>
        <v>32.832099999999997</v>
      </c>
      <c r="AQ76" s="179">
        <f t="shared" si="32"/>
        <v>34.071800000000003</v>
      </c>
      <c r="AR76" s="179">
        <f t="shared" si="32"/>
        <v>35.4572</v>
      </c>
      <c r="AS76" s="179">
        <f t="shared" si="32"/>
        <v>36.755600000000001</v>
      </c>
      <c r="AT76" s="179">
        <f t="shared" si="32"/>
        <v>39.322699999999998</v>
      </c>
      <c r="AU76" s="179">
        <f t="shared" si="32"/>
        <v>40.505200000000002</v>
      </c>
      <c r="AV76" s="642"/>
      <c r="AW76" s="137" t="s">
        <v>133</v>
      </c>
      <c r="AX76" s="179">
        <f t="shared" si="33"/>
        <v>21.993504000000001</v>
      </c>
      <c r="AY76" s="179">
        <f t="shared" si="34"/>
        <v>25.473344000000001</v>
      </c>
      <c r="AZ76" s="179">
        <f t="shared" si="35"/>
        <v>29.915080000000003</v>
      </c>
      <c r="BA76" s="179">
        <f t="shared" si="36"/>
        <v>31.032247999999999</v>
      </c>
      <c r="BB76" s="179">
        <f t="shared" si="37"/>
        <v>34.145384</v>
      </c>
      <c r="BC76" s="179">
        <f t="shared" si="38"/>
        <v>35.434672000000006</v>
      </c>
      <c r="BD76" s="179">
        <f t="shared" si="39"/>
        <v>36.875488000000004</v>
      </c>
      <c r="BE76" s="179">
        <f t="shared" si="40"/>
        <v>38.225824000000003</v>
      </c>
      <c r="BF76" s="179">
        <f t="shared" si="41"/>
        <v>40.895607999999996</v>
      </c>
      <c r="BG76" s="179">
        <f t="shared" si="42"/>
        <v>42.125408</v>
      </c>
      <c r="BI76" s="137" t="s">
        <v>133</v>
      </c>
      <c r="BJ76" s="179">
        <f t="shared" si="43"/>
        <v>22.763276640000001</v>
      </c>
      <c r="BK76" s="179">
        <f t="shared" si="44"/>
        <v>26.364911039999999</v>
      </c>
      <c r="BL76" s="179">
        <f t="shared" si="45"/>
        <v>30.962107800000002</v>
      </c>
      <c r="BM76" s="179">
        <f t="shared" si="46"/>
        <v>32.118376679999997</v>
      </c>
      <c r="BN76" s="179">
        <f t="shared" si="47"/>
        <v>35.340472439999999</v>
      </c>
      <c r="BO76" s="179">
        <f t="shared" si="48"/>
        <v>36.674885520000004</v>
      </c>
      <c r="BP76" s="179">
        <f t="shared" si="49"/>
        <v>38.166130080000002</v>
      </c>
      <c r="BQ76" s="179">
        <f t="shared" si="50"/>
        <v>39.563727839999999</v>
      </c>
      <c r="BR76" s="179">
        <f t="shared" si="51"/>
        <v>42.326954279999995</v>
      </c>
      <c r="BS76" s="179">
        <f t="shared" si="52"/>
        <v>43.599797279999997</v>
      </c>
      <c r="BU76" s="137" t="s">
        <v>133</v>
      </c>
      <c r="BV76" s="179">
        <f t="shared" si="53"/>
        <v>23.446174939200002</v>
      </c>
      <c r="BW76" s="179">
        <f t="shared" si="54"/>
        <v>27.155858371200001</v>
      </c>
      <c r="BX76" s="179">
        <f t="shared" si="55"/>
        <v>31.890971034000003</v>
      </c>
      <c r="BY76" s="179">
        <f t="shared" si="56"/>
        <v>33.081927980399996</v>
      </c>
      <c r="BZ76" s="179">
        <f t="shared" si="57"/>
        <v>36.400686613200001</v>
      </c>
      <c r="CA76" s="179">
        <f t="shared" si="58"/>
        <v>37.775132085600006</v>
      </c>
      <c r="CB76" s="179">
        <f t="shared" si="59"/>
        <v>39.311113982400002</v>
      </c>
      <c r="CC76" s="179">
        <f t="shared" si="60"/>
        <v>40.750639675199999</v>
      </c>
      <c r="CD76" s="179">
        <f t="shared" si="61"/>
        <v>43.596762908399995</v>
      </c>
      <c r="CE76" s="179">
        <f t="shared" si="62"/>
        <v>44.907791198399998</v>
      </c>
      <c r="CG76" s="137" t="s">
        <v>133</v>
      </c>
      <c r="CH76" s="179">
        <f t="shared" si="63"/>
        <v>24.149560187376004</v>
      </c>
      <c r="CI76" s="179">
        <f t="shared" si="8"/>
        <v>27.970534122336002</v>
      </c>
      <c r="CJ76" s="179">
        <f t="shared" si="9"/>
        <v>32.847700165020001</v>
      </c>
      <c r="CK76" s="179">
        <f t="shared" si="10"/>
        <v>34.074385819811994</v>
      </c>
      <c r="CL76" s="179">
        <f t="shared" si="11"/>
        <v>37.492707211596006</v>
      </c>
      <c r="CM76" s="179">
        <f t="shared" si="12"/>
        <v>38.908386048168005</v>
      </c>
      <c r="CN76" s="179">
        <f t="shared" si="13"/>
        <v>40.490447401872004</v>
      </c>
      <c r="CO76" s="179">
        <f t="shared" si="14"/>
        <v>41.973158865456</v>
      </c>
      <c r="CP76" s="179">
        <f t="shared" si="15"/>
        <v>44.904665795651994</v>
      </c>
      <c r="CQ76" s="179">
        <f t="shared" si="16"/>
        <v>46.255024934352001</v>
      </c>
    </row>
    <row r="77" spans="1:95" x14ac:dyDescent="0.2">
      <c r="A77" s="137" t="s">
        <v>134</v>
      </c>
      <c r="B77" s="138">
        <f t="shared" si="17"/>
        <v>20.079744999999999</v>
      </c>
      <c r="C77" s="138">
        <f t="shared" si="18"/>
        <v>23.256897999999996</v>
      </c>
      <c r="D77" s="138">
        <f t="shared" si="19"/>
        <v>27.311822999999997</v>
      </c>
      <c r="E77" s="138">
        <f t="shared" si="20"/>
        <v>28.311822999999997</v>
      </c>
      <c r="F77" s="138">
        <f t="shared" ref="F77:K77" si="71">F51*1.015</f>
        <v>31.174100999999997</v>
      </c>
      <c r="G77" s="138">
        <f t="shared" si="71"/>
        <v>32.351095000000001</v>
      </c>
      <c r="H77" s="138">
        <f t="shared" si="71"/>
        <v>33.666534999999996</v>
      </c>
      <c r="I77" s="138">
        <f t="shared" si="71"/>
        <v>34.899455499999995</v>
      </c>
      <c r="J77" s="138">
        <f t="shared" si="71"/>
        <v>37.336876499999995</v>
      </c>
      <c r="K77" s="139">
        <f t="shared" si="71"/>
        <v>38.459669499999997</v>
      </c>
      <c r="L77" s="394"/>
      <c r="M77" s="137" t="s">
        <v>134</v>
      </c>
      <c r="N77" s="179">
        <f t="shared" si="22"/>
        <v>20.481300000000001</v>
      </c>
      <c r="O77" s="179">
        <f t="shared" si="22"/>
        <v>23.722000000000001</v>
      </c>
      <c r="P77" s="179">
        <f t="shared" si="22"/>
        <v>27.8581</v>
      </c>
      <c r="Q77" s="179">
        <f t="shared" si="22"/>
        <v>28.8781</v>
      </c>
      <c r="R77" s="179">
        <f t="shared" si="4"/>
        <v>31.797599999999999</v>
      </c>
      <c r="S77" s="179">
        <f t="shared" si="4"/>
        <v>32.998100000000001</v>
      </c>
      <c r="T77" s="179">
        <f t="shared" si="4"/>
        <v>34.3399</v>
      </c>
      <c r="U77" s="179">
        <f t="shared" si="4"/>
        <v>35.5974</v>
      </c>
      <c r="V77" s="179">
        <f t="shared" si="4"/>
        <v>38.083599999999997</v>
      </c>
      <c r="W77" s="179">
        <f t="shared" si="4"/>
        <v>39.228900000000003</v>
      </c>
      <c r="X77" s="432"/>
      <c r="Y77" s="137" t="s">
        <v>134</v>
      </c>
      <c r="Z77" s="179">
        <f t="shared" si="23"/>
        <v>20.993300000000001</v>
      </c>
      <c r="AA77" s="179">
        <f t="shared" si="24"/>
        <v>24.315100000000001</v>
      </c>
      <c r="AB77" s="179">
        <f t="shared" si="25"/>
        <v>28.554600000000001</v>
      </c>
      <c r="AC77" s="179">
        <f t="shared" si="26"/>
        <v>29.600100000000001</v>
      </c>
      <c r="AD77" s="179">
        <f t="shared" si="27"/>
        <v>32.592500000000001</v>
      </c>
      <c r="AE77" s="179">
        <f t="shared" si="27"/>
        <v>33.823099999999997</v>
      </c>
      <c r="AF77" s="179">
        <f t="shared" si="27"/>
        <v>35.198399999999999</v>
      </c>
      <c r="AG77" s="179">
        <f t="shared" si="27"/>
        <v>36.487299999999998</v>
      </c>
      <c r="AH77" s="179">
        <f t="shared" si="27"/>
        <v>39.035699999999999</v>
      </c>
      <c r="AI77" s="179">
        <f t="shared" si="27"/>
        <v>40.209600000000002</v>
      </c>
      <c r="AJ77" s="432">
        <f t="shared" si="66"/>
        <v>1.9283681929842852E-2</v>
      </c>
      <c r="AK77" s="137" t="s">
        <v>134</v>
      </c>
      <c r="AL77" s="179">
        <f t="shared" si="28"/>
        <v>21.570599999999999</v>
      </c>
      <c r="AM77" s="179">
        <f t="shared" si="29"/>
        <v>24.983799999999999</v>
      </c>
      <c r="AN77" s="179">
        <f t="shared" si="30"/>
        <v>29.3399</v>
      </c>
      <c r="AO77" s="179">
        <f t="shared" si="31"/>
        <v>30.414100000000001</v>
      </c>
      <c r="AP77" s="179">
        <f t="shared" si="32"/>
        <v>33.488799999999998</v>
      </c>
      <c r="AQ77" s="179">
        <f t="shared" si="32"/>
        <v>34.7532</v>
      </c>
      <c r="AR77" s="179">
        <f t="shared" si="32"/>
        <v>36.166400000000003</v>
      </c>
      <c r="AS77" s="179">
        <f t="shared" si="32"/>
        <v>37.490699999999997</v>
      </c>
      <c r="AT77" s="179">
        <f t="shared" si="32"/>
        <v>40.109200000000001</v>
      </c>
      <c r="AU77" s="179">
        <f t="shared" si="32"/>
        <v>41.315399999999997</v>
      </c>
      <c r="AV77" s="642"/>
      <c r="AW77" s="137" t="s">
        <v>134</v>
      </c>
      <c r="AX77" s="179">
        <f t="shared" si="33"/>
        <v>22.433423999999999</v>
      </c>
      <c r="AY77" s="179">
        <f t="shared" si="34"/>
        <v>25.983152</v>
      </c>
      <c r="AZ77" s="179">
        <f t="shared" si="35"/>
        <v>30.513496</v>
      </c>
      <c r="BA77" s="179">
        <f t="shared" si="36"/>
        <v>31.630664000000003</v>
      </c>
      <c r="BB77" s="179">
        <f t="shared" si="37"/>
        <v>34.828351999999995</v>
      </c>
      <c r="BC77" s="179">
        <f t="shared" si="38"/>
        <v>36.143328000000004</v>
      </c>
      <c r="BD77" s="179">
        <f t="shared" si="39"/>
        <v>37.613056000000007</v>
      </c>
      <c r="BE77" s="179">
        <f t="shared" si="40"/>
        <v>38.990327999999998</v>
      </c>
      <c r="BF77" s="179">
        <f t="shared" si="41"/>
        <v>41.713568000000002</v>
      </c>
      <c r="BG77" s="179">
        <f t="shared" si="42"/>
        <v>42.968015999999999</v>
      </c>
      <c r="BI77" s="137" t="s">
        <v>134</v>
      </c>
      <c r="BJ77" s="179">
        <f t="shared" si="43"/>
        <v>23.218593839999997</v>
      </c>
      <c r="BK77" s="179">
        <f t="shared" si="44"/>
        <v>26.89256232</v>
      </c>
      <c r="BL77" s="179">
        <f t="shared" si="45"/>
        <v>31.581468359999999</v>
      </c>
      <c r="BM77" s="179">
        <f t="shared" si="46"/>
        <v>32.737737240000001</v>
      </c>
      <c r="BN77" s="179">
        <f t="shared" si="47"/>
        <v>36.047344319999993</v>
      </c>
      <c r="BO77" s="179">
        <f t="shared" si="48"/>
        <v>37.408344480000004</v>
      </c>
      <c r="BP77" s="179">
        <f t="shared" si="49"/>
        <v>38.929512960000004</v>
      </c>
      <c r="BQ77" s="179">
        <f t="shared" si="50"/>
        <v>40.354989479999993</v>
      </c>
      <c r="BR77" s="179">
        <f t="shared" si="51"/>
        <v>43.173542879999999</v>
      </c>
      <c r="BS77" s="179">
        <f t="shared" si="52"/>
        <v>44.471896559999998</v>
      </c>
      <c r="BU77" s="137" t="s">
        <v>134</v>
      </c>
      <c r="BV77" s="179">
        <f t="shared" si="53"/>
        <v>23.915151655199999</v>
      </c>
      <c r="BW77" s="179">
        <f t="shared" si="54"/>
        <v>27.6993391896</v>
      </c>
      <c r="BX77" s="179">
        <f t="shared" si="55"/>
        <v>32.528912410799997</v>
      </c>
      <c r="BY77" s="179">
        <f t="shared" si="56"/>
        <v>33.719869357200004</v>
      </c>
      <c r="BZ77" s="179">
        <f t="shared" si="57"/>
        <v>37.128764649599994</v>
      </c>
      <c r="CA77" s="179">
        <f t="shared" si="58"/>
        <v>38.530594814400004</v>
      </c>
      <c r="CB77" s="179">
        <f t="shared" si="59"/>
        <v>40.097398348800006</v>
      </c>
      <c r="CC77" s="179">
        <f t="shared" si="60"/>
        <v>41.565639164399997</v>
      </c>
      <c r="CD77" s="179">
        <f t="shared" si="61"/>
        <v>44.468749166400002</v>
      </c>
      <c r="CE77" s="179">
        <f t="shared" si="62"/>
        <v>45.806053456800001</v>
      </c>
      <c r="CG77" s="137" t="s">
        <v>134</v>
      </c>
      <c r="CH77" s="179">
        <f t="shared" si="63"/>
        <v>24.632606204856</v>
      </c>
      <c r="CI77" s="179">
        <f t="shared" si="8"/>
        <v>28.530319365288001</v>
      </c>
      <c r="CJ77" s="179">
        <f t="shared" si="9"/>
        <v>33.504779783124</v>
      </c>
      <c r="CK77" s="179">
        <f t="shared" si="10"/>
        <v>34.731465437916007</v>
      </c>
      <c r="CL77" s="179">
        <f t="shared" si="11"/>
        <v>38.242627589087995</v>
      </c>
      <c r="CM77" s="179">
        <f t="shared" si="12"/>
        <v>39.686512658832008</v>
      </c>
      <c r="CN77" s="179">
        <f t="shared" si="13"/>
        <v>41.300320299264008</v>
      </c>
      <c r="CO77" s="179">
        <f t="shared" si="14"/>
        <v>42.812608339331995</v>
      </c>
      <c r="CP77" s="179">
        <f t="shared" si="15"/>
        <v>45.802811641392005</v>
      </c>
      <c r="CQ77" s="179">
        <f t="shared" si="16"/>
        <v>47.180235060504003</v>
      </c>
    </row>
    <row r="78" spans="1:95" x14ac:dyDescent="0.2">
      <c r="A78" s="137" t="s">
        <v>135</v>
      </c>
      <c r="B78" s="138">
        <f t="shared" si="17"/>
        <v>20.481177499999998</v>
      </c>
      <c r="C78" s="138">
        <f t="shared" si="18"/>
        <v>23.721971</v>
      </c>
      <c r="D78" s="138">
        <f t="shared" si="19"/>
        <v>27.857994499999997</v>
      </c>
      <c r="E78" s="138">
        <f t="shared" si="20"/>
        <v>28.857994499999997</v>
      </c>
      <c r="F78" s="138">
        <f t="shared" ref="F78:K78" si="72">F52*1.015</f>
        <v>31.797615499999996</v>
      </c>
      <c r="G78" s="138">
        <f t="shared" si="72"/>
        <v>32.99825899999999</v>
      </c>
      <c r="H78" s="138">
        <f t="shared" si="72"/>
        <v>34.339987499999999</v>
      </c>
      <c r="I78" s="138">
        <f t="shared" si="72"/>
        <v>35.597470999999992</v>
      </c>
      <c r="J78" s="138">
        <f t="shared" si="72"/>
        <v>38.083510499999996</v>
      </c>
      <c r="K78" s="139">
        <f t="shared" si="72"/>
        <v>39.228836499999993</v>
      </c>
      <c r="L78" s="394"/>
      <c r="M78" s="137" t="s">
        <v>135</v>
      </c>
      <c r="N78" s="179">
        <f t="shared" si="22"/>
        <v>20.890799999999999</v>
      </c>
      <c r="O78" s="179">
        <f t="shared" si="22"/>
        <v>24.196400000000001</v>
      </c>
      <c r="P78" s="179">
        <f t="shared" si="22"/>
        <v>28.415199999999999</v>
      </c>
      <c r="Q78" s="179">
        <f t="shared" si="22"/>
        <v>29.435199999999998</v>
      </c>
      <c r="R78" s="179">
        <f t="shared" si="4"/>
        <v>32.433599999999998</v>
      </c>
      <c r="S78" s="179">
        <f t="shared" si="4"/>
        <v>33.658200000000001</v>
      </c>
      <c r="T78" s="179">
        <f t="shared" si="4"/>
        <v>35.026800000000001</v>
      </c>
      <c r="U78" s="179">
        <f t="shared" si="4"/>
        <v>36.309399999999997</v>
      </c>
      <c r="V78" s="179">
        <f t="shared" si="4"/>
        <v>38.845199999999998</v>
      </c>
      <c r="W78" s="179">
        <f t="shared" si="4"/>
        <v>40.013399999999997</v>
      </c>
      <c r="X78" s="432"/>
      <c r="Y78" s="137" t="s">
        <v>135</v>
      </c>
      <c r="Z78" s="179">
        <f t="shared" si="23"/>
        <v>21.4131</v>
      </c>
      <c r="AA78" s="179">
        <f t="shared" si="24"/>
        <v>24.801300000000001</v>
      </c>
      <c r="AB78" s="179">
        <f t="shared" si="25"/>
        <v>29.125599999999999</v>
      </c>
      <c r="AC78" s="179">
        <f t="shared" si="26"/>
        <v>30.171099999999999</v>
      </c>
      <c r="AD78" s="179">
        <f t="shared" si="27"/>
        <v>33.244399999999999</v>
      </c>
      <c r="AE78" s="179">
        <f t="shared" si="27"/>
        <v>34.499699999999997</v>
      </c>
      <c r="AF78" s="179">
        <f t="shared" si="27"/>
        <v>35.902500000000003</v>
      </c>
      <c r="AG78" s="179">
        <f t="shared" si="27"/>
        <v>37.217100000000002</v>
      </c>
      <c r="AH78" s="179">
        <f t="shared" si="27"/>
        <v>39.816299999999998</v>
      </c>
      <c r="AI78" s="179">
        <f t="shared" si="27"/>
        <v>41.0137</v>
      </c>
      <c r="AJ78" s="432">
        <f t="shared" si="66"/>
        <v>1.9290394915516172E-2</v>
      </c>
      <c r="AK78" s="137" t="s">
        <v>135</v>
      </c>
      <c r="AL78" s="179">
        <f t="shared" si="28"/>
        <v>22.001999999999999</v>
      </c>
      <c r="AM78" s="179">
        <f t="shared" si="29"/>
        <v>25.4833</v>
      </c>
      <c r="AN78" s="179">
        <f t="shared" si="30"/>
        <v>29.926600000000001</v>
      </c>
      <c r="AO78" s="179">
        <f t="shared" si="31"/>
        <v>31.000800000000002</v>
      </c>
      <c r="AP78" s="179">
        <f t="shared" si="32"/>
        <v>34.1586</v>
      </c>
      <c r="AQ78" s="179">
        <f t="shared" si="32"/>
        <v>35.448399999999999</v>
      </c>
      <c r="AR78" s="179">
        <f t="shared" si="32"/>
        <v>36.889800000000001</v>
      </c>
      <c r="AS78" s="179">
        <f t="shared" si="32"/>
        <v>38.240600000000001</v>
      </c>
      <c r="AT78" s="179">
        <f t="shared" si="32"/>
        <v>40.911200000000001</v>
      </c>
      <c r="AU78" s="179">
        <f t="shared" si="32"/>
        <v>42.141599999999997</v>
      </c>
      <c r="AV78" s="642"/>
      <c r="AW78" s="137" t="s">
        <v>135</v>
      </c>
      <c r="AX78" s="179">
        <f t="shared" si="33"/>
        <v>22.882079999999998</v>
      </c>
      <c r="AY78" s="179">
        <f t="shared" si="34"/>
        <v>26.502632000000002</v>
      </c>
      <c r="AZ78" s="179">
        <f t="shared" si="35"/>
        <v>31.123664000000002</v>
      </c>
      <c r="BA78" s="179">
        <f t="shared" si="36"/>
        <v>32.240832000000005</v>
      </c>
      <c r="BB78" s="179">
        <f t="shared" si="37"/>
        <v>35.524943999999998</v>
      </c>
      <c r="BC78" s="179">
        <f t="shared" si="38"/>
        <v>36.866336000000004</v>
      </c>
      <c r="BD78" s="179">
        <f t="shared" si="39"/>
        <v>38.365392</v>
      </c>
      <c r="BE78" s="179">
        <f t="shared" si="40"/>
        <v>39.770223999999999</v>
      </c>
      <c r="BF78" s="179">
        <f t="shared" si="41"/>
        <v>42.547648000000002</v>
      </c>
      <c r="BG78" s="179">
        <f t="shared" si="42"/>
        <v>43.827264</v>
      </c>
      <c r="BI78" s="137" t="s">
        <v>135</v>
      </c>
      <c r="BJ78" s="179">
        <f t="shared" si="43"/>
        <v>23.682952799999995</v>
      </c>
      <c r="BK78" s="179">
        <f t="shared" si="44"/>
        <v>27.430224119999998</v>
      </c>
      <c r="BL78" s="179">
        <f t="shared" si="45"/>
        <v>32.212992239999998</v>
      </c>
      <c r="BM78" s="179">
        <f t="shared" si="46"/>
        <v>33.369261120000004</v>
      </c>
      <c r="BN78" s="179">
        <f t="shared" si="47"/>
        <v>36.768317039999992</v>
      </c>
      <c r="BO78" s="179">
        <f t="shared" si="48"/>
        <v>38.156657760000002</v>
      </c>
      <c r="BP78" s="179">
        <f t="shared" si="49"/>
        <v>39.708180719999994</v>
      </c>
      <c r="BQ78" s="179">
        <f t="shared" si="50"/>
        <v>41.162181839999995</v>
      </c>
      <c r="BR78" s="179">
        <f t="shared" si="51"/>
        <v>44.036815679999997</v>
      </c>
      <c r="BS78" s="179">
        <f t="shared" si="52"/>
        <v>45.361218239999999</v>
      </c>
      <c r="BU78" s="137" t="s">
        <v>135</v>
      </c>
      <c r="BV78" s="179">
        <f t="shared" si="53"/>
        <v>24.393441383999996</v>
      </c>
      <c r="BW78" s="179">
        <f t="shared" si="54"/>
        <v>28.253130843599997</v>
      </c>
      <c r="BX78" s="179">
        <f t="shared" si="55"/>
        <v>33.179382007199997</v>
      </c>
      <c r="BY78" s="179">
        <f t="shared" si="56"/>
        <v>34.370338953600005</v>
      </c>
      <c r="BZ78" s="179">
        <f t="shared" si="57"/>
        <v>37.871366551199991</v>
      </c>
      <c r="CA78" s="179">
        <f t="shared" si="58"/>
        <v>39.301357492800001</v>
      </c>
      <c r="CB78" s="179">
        <f t="shared" si="59"/>
        <v>40.899426141599996</v>
      </c>
      <c r="CC78" s="179">
        <f t="shared" si="60"/>
        <v>42.397047295199997</v>
      </c>
      <c r="CD78" s="179">
        <f t="shared" si="61"/>
        <v>45.357920150399998</v>
      </c>
      <c r="CE78" s="179">
        <f t="shared" si="62"/>
        <v>46.722054787200001</v>
      </c>
      <c r="CG78" s="137" t="s">
        <v>135</v>
      </c>
      <c r="CH78" s="179">
        <f t="shared" si="63"/>
        <v>25.125244625519997</v>
      </c>
      <c r="CI78" s="179">
        <f t="shared" si="8"/>
        <v>29.100724768907998</v>
      </c>
      <c r="CJ78" s="179">
        <f t="shared" si="9"/>
        <v>34.174763467416</v>
      </c>
      <c r="CK78" s="179">
        <f t="shared" si="10"/>
        <v>35.401449122208007</v>
      </c>
      <c r="CL78" s="179">
        <f t="shared" si="11"/>
        <v>39.00750754773599</v>
      </c>
      <c r="CM78" s="179">
        <f t="shared" si="12"/>
        <v>40.480398217584003</v>
      </c>
      <c r="CN78" s="179">
        <f t="shared" si="13"/>
        <v>42.126408925847997</v>
      </c>
      <c r="CO78" s="179">
        <f t="shared" si="14"/>
        <v>43.668958714055996</v>
      </c>
      <c r="CP78" s="179">
        <f t="shared" si="15"/>
        <v>46.718657754912002</v>
      </c>
      <c r="CQ78" s="179">
        <f t="shared" si="16"/>
        <v>48.123716430816003</v>
      </c>
    </row>
    <row r="79" spans="1:95" x14ac:dyDescent="0.2">
      <c r="A79" s="137" t="s">
        <v>136</v>
      </c>
      <c r="B79" s="138">
        <f t="shared" si="17"/>
        <v>20.891034499999996</v>
      </c>
      <c r="C79" s="138">
        <f t="shared" si="18"/>
        <v>24.196381999999996</v>
      </c>
      <c r="D79" s="138">
        <f t="shared" si="19"/>
        <v>28.415229499999999</v>
      </c>
      <c r="E79" s="138">
        <f t="shared" si="20"/>
        <v>29.415229499999999</v>
      </c>
      <c r="F79" s="138">
        <f t="shared" ref="F79:K79" si="73">F53*1.015</f>
        <v>32.433411499999998</v>
      </c>
      <c r="G79" s="138">
        <f t="shared" si="73"/>
        <v>33.658110499999992</v>
      </c>
      <c r="H79" s="138">
        <f t="shared" si="73"/>
        <v>35.026634999999999</v>
      </c>
      <c r="I79" s="138">
        <f t="shared" si="73"/>
        <v>36.309493499999995</v>
      </c>
      <c r="J79" s="138">
        <f t="shared" si="73"/>
        <v>38.845166499999991</v>
      </c>
      <c r="K79" s="139">
        <f t="shared" si="73"/>
        <v>40.013431499999996</v>
      </c>
      <c r="L79" s="394"/>
      <c r="M79" s="137" t="s">
        <v>136</v>
      </c>
      <c r="N79" s="179">
        <f t="shared" si="22"/>
        <v>21.308900000000001</v>
      </c>
      <c r="O79" s="179">
        <f t="shared" si="22"/>
        <v>24.680299999999999</v>
      </c>
      <c r="P79" s="179">
        <f t="shared" si="22"/>
        <v>28.983499999999999</v>
      </c>
      <c r="Q79" s="179">
        <f t="shared" si="22"/>
        <v>30.003499999999999</v>
      </c>
      <c r="R79" s="179">
        <f t="shared" si="4"/>
        <v>33.082099999999997</v>
      </c>
      <c r="S79" s="179">
        <f t="shared" si="4"/>
        <v>34.331299999999999</v>
      </c>
      <c r="T79" s="179">
        <f t="shared" si="4"/>
        <v>35.727200000000003</v>
      </c>
      <c r="U79" s="179">
        <f t="shared" si="4"/>
        <v>37.035699999999999</v>
      </c>
      <c r="V79" s="179">
        <f t="shared" si="4"/>
        <v>39.622100000000003</v>
      </c>
      <c r="W79" s="179">
        <f t="shared" si="4"/>
        <v>40.813699999999997</v>
      </c>
      <c r="X79" s="432"/>
      <c r="Y79" s="137" t="s">
        <v>136</v>
      </c>
      <c r="Z79" s="179">
        <f t="shared" si="23"/>
        <v>21.8416</v>
      </c>
      <c r="AA79" s="179">
        <f t="shared" si="24"/>
        <v>25.2973</v>
      </c>
      <c r="AB79" s="179">
        <f t="shared" si="25"/>
        <v>29.708100000000002</v>
      </c>
      <c r="AC79" s="179">
        <f t="shared" si="26"/>
        <v>30.753599999999999</v>
      </c>
      <c r="AD79" s="179">
        <f t="shared" si="27"/>
        <v>33.909199999999998</v>
      </c>
      <c r="AE79" s="179">
        <f t="shared" si="27"/>
        <v>35.189599999999999</v>
      </c>
      <c r="AF79" s="179">
        <f t="shared" si="27"/>
        <v>36.620399999999997</v>
      </c>
      <c r="AG79" s="179">
        <f t="shared" si="27"/>
        <v>37.961599999999997</v>
      </c>
      <c r="AH79" s="179">
        <f t="shared" si="27"/>
        <v>40.612699999999997</v>
      </c>
      <c r="AI79" s="179">
        <f t="shared" si="27"/>
        <v>41.834000000000003</v>
      </c>
      <c r="AJ79" s="432">
        <f t="shared" si="66"/>
        <v>1.9305953394751031E-2</v>
      </c>
      <c r="AK79" s="137" t="s">
        <v>136</v>
      </c>
      <c r="AL79" s="179">
        <f t="shared" si="28"/>
        <v>22.4422</v>
      </c>
      <c r="AM79" s="179">
        <f t="shared" si="29"/>
        <v>25.992999999999999</v>
      </c>
      <c r="AN79" s="179">
        <f t="shared" si="30"/>
        <v>30.525099999999998</v>
      </c>
      <c r="AO79" s="179">
        <f t="shared" si="31"/>
        <v>31.599299999999999</v>
      </c>
      <c r="AP79" s="179">
        <f t="shared" si="32"/>
        <v>34.841700000000003</v>
      </c>
      <c r="AQ79" s="179">
        <f t="shared" si="32"/>
        <v>36.157299999999999</v>
      </c>
      <c r="AR79" s="179">
        <f t="shared" si="32"/>
        <v>37.627499999999998</v>
      </c>
      <c r="AS79" s="179">
        <f t="shared" si="32"/>
        <v>39.005499999999998</v>
      </c>
      <c r="AT79" s="179">
        <f t="shared" si="32"/>
        <v>41.729500000000002</v>
      </c>
      <c r="AU79" s="179">
        <f t="shared" si="32"/>
        <v>42.984400000000001</v>
      </c>
      <c r="AV79" s="642"/>
      <c r="AW79" s="137" t="s">
        <v>136</v>
      </c>
      <c r="AX79" s="179">
        <f t="shared" si="33"/>
        <v>23.339888000000002</v>
      </c>
      <c r="AY79" s="179">
        <f t="shared" si="34"/>
        <v>27.032719999999998</v>
      </c>
      <c r="AZ79" s="179">
        <f t="shared" si="35"/>
        <v>31.746103999999999</v>
      </c>
      <c r="BA79" s="179">
        <f t="shared" si="36"/>
        <v>32.863272000000002</v>
      </c>
      <c r="BB79" s="179">
        <f t="shared" si="37"/>
        <v>36.235368000000001</v>
      </c>
      <c r="BC79" s="179">
        <f t="shared" si="38"/>
        <v>37.603591999999999</v>
      </c>
      <c r="BD79" s="179">
        <f t="shared" si="39"/>
        <v>39.132599999999996</v>
      </c>
      <c r="BE79" s="179">
        <f t="shared" si="40"/>
        <v>40.565719999999999</v>
      </c>
      <c r="BF79" s="179">
        <f t="shared" si="41"/>
        <v>43.398680000000006</v>
      </c>
      <c r="BG79" s="179">
        <f t="shared" si="42"/>
        <v>44.703776000000005</v>
      </c>
      <c r="BI79" s="137" t="s">
        <v>136</v>
      </c>
      <c r="BJ79" s="179">
        <f t="shared" si="43"/>
        <v>24.156784080000001</v>
      </c>
      <c r="BK79" s="179">
        <f t="shared" si="44"/>
        <v>27.978865199999994</v>
      </c>
      <c r="BL79" s="179">
        <f t="shared" si="45"/>
        <v>32.857217639999995</v>
      </c>
      <c r="BM79" s="179">
        <f t="shared" si="46"/>
        <v>34.013486520000001</v>
      </c>
      <c r="BN79" s="179">
        <f t="shared" si="47"/>
        <v>37.503605879999995</v>
      </c>
      <c r="BO79" s="179">
        <f t="shared" si="48"/>
        <v>38.919717719999994</v>
      </c>
      <c r="BP79" s="179">
        <f t="shared" si="49"/>
        <v>40.502240999999991</v>
      </c>
      <c r="BQ79" s="179">
        <f t="shared" si="50"/>
        <v>41.985520199999996</v>
      </c>
      <c r="BR79" s="179">
        <f t="shared" si="51"/>
        <v>44.917633800000004</v>
      </c>
      <c r="BS79" s="179">
        <f t="shared" si="52"/>
        <v>46.26840816</v>
      </c>
      <c r="BU79" s="137" t="s">
        <v>136</v>
      </c>
      <c r="BV79" s="179">
        <f t="shared" si="53"/>
        <v>24.881487602400004</v>
      </c>
      <c r="BW79" s="179">
        <f t="shared" si="54"/>
        <v>28.818231155999996</v>
      </c>
      <c r="BX79" s="179">
        <f t="shared" si="55"/>
        <v>33.842934169199992</v>
      </c>
      <c r="BY79" s="179">
        <f t="shared" si="56"/>
        <v>35.033891115599999</v>
      </c>
      <c r="BZ79" s="179">
        <f t="shared" si="57"/>
        <v>38.628714056399993</v>
      </c>
      <c r="CA79" s="179">
        <f t="shared" si="58"/>
        <v>40.087309251599997</v>
      </c>
      <c r="CB79" s="179">
        <f t="shared" si="59"/>
        <v>41.717308229999993</v>
      </c>
      <c r="CC79" s="179">
        <f t="shared" si="60"/>
        <v>43.245085805999999</v>
      </c>
      <c r="CD79" s="179">
        <f t="shared" si="61"/>
        <v>46.265162814000007</v>
      </c>
      <c r="CE79" s="179">
        <f t="shared" si="62"/>
        <v>47.656460404800001</v>
      </c>
      <c r="CG79" s="137" t="s">
        <v>136</v>
      </c>
      <c r="CH79" s="179">
        <f t="shared" si="63"/>
        <v>25.627932230472005</v>
      </c>
      <c r="CI79" s="179">
        <f t="shared" si="8"/>
        <v>29.682778090679996</v>
      </c>
      <c r="CJ79" s="179">
        <f t="shared" si="9"/>
        <v>34.858222194275996</v>
      </c>
      <c r="CK79" s="179">
        <f t="shared" si="10"/>
        <v>36.084907849068003</v>
      </c>
      <c r="CL79" s="179">
        <f t="shared" si="11"/>
        <v>39.787575478091995</v>
      </c>
      <c r="CM79" s="179">
        <f t="shared" si="12"/>
        <v>41.289928529148</v>
      </c>
      <c r="CN79" s="179">
        <f t="shared" si="13"/>
        <v>42.968827476899996</v>
      </c>
      <c r="CO79" s="179">
        <f t="shared" si="14"/>
        <v>44.542438380180002</v>
      </c>
      <c r="CP79" s="179">
        <f t="shared" si="15"/>
        <v>47.653117698420012</v>
      </c>
      <c r="CQ79" s="179">
        <f t="shared" si="16"/>
        <v>49.086154216944003</v>
      </c>
    </row>
    <row r="80" spans="1:95" x14ac:dyDescent="0.2">
      <c r="A80" s="137" t="s">
        <v>137</v>
      </c>
      <c r="B80" s="138">
        <f t="shared" si="17"/>
        <v>21.308808499999998</v>
      </c>
      <c r="C80" s="138">
        <f t="shared" si="18"/>
        <v>24.680435499999998</v>
      </c>
      <c r="D80" s="138">
        <f t="shared" si="19"/>
        <v>28.983426499999997</v>
      </c>
      <c r="E80" s="138">
        <f t="shared" si="20"/>
        <v>29.983426499999997</v>
      </c>
      <c r="F80" s="138">
        <f t="shared" ref="F80:K80" si="74">F54*1.015</f>
        <v>33.082098000000002</v>
      </c>
      <c r="G80" s="138">
        <f t="shared" si="74"/>
        <v>34.331258499999997</v>
      </c>
      <c r="H80" s="138">
        <f t="shared" si="74"/>
        <v>35.727086499999999</v>
      </c>
      <c r="I80" s="138">
        <f t="shared" si="74"/>
        <v>37.035624499999997</v>
      </c>
      <c r="J80" s="138">
        <f t="shared" si="74"/>
        <v>39.622148999999993</v>
      </c>
      <c r="K80" s="139">
        <f t="shared" si="74"/>
        <v>40.813657499999998</v>
      </c>
      <c r="L80" s="394"/>
      <c r="M80" s="137" t="s">
        <v>137</v>
      </c>
      <c r="N80" s="179">
        <f t="shared" si="22"/>
        <v>21.734999999999999</v>
      </c>
      <c r="O80" s="179">
        <f t="shared" si="22"/>
        <v>25.173999999999999</v>
      </c>
      <c r="P80" s="179">
        <f t="shared" si="22"/>
        <v>29.563099999999999</v>
      </c>
      <c r="Q80" s="179">
        <f t="shared" si="22"/>
        <v>30.583100000000002</v>
      </c>
      <c r="R80" s="179">
        <f t="shared" si="4"/>
        <v>33.743699999999997</v>
      </c>
      <c r="S80" s="179">
        <f t="shared" si="4"/>
        <v>35.017899999999997</v>
      </c>
      <c r="T80" s="179">
        <f t="shared" si="4"/>
        <v>36.441600000000001</v>
      </c>
      <c r="U80" s="179">
        <f t="shared" si="4"/>
        <v>37.776299999999999</v>
      </c>
      <c r="V80" s="179">
        <f t="shared" si="4"/>
        <v>40.4146</v>
      </c>
      <c r="W80" s="179">
        <f t="shared" si="4"/>
        <v>41.629899999999999</v>
      </c>
      <c r="X80" s="432"/>
      <c r="Y80" s="137" t="s">
        <v>137</v>
      </c>
      <c r="Z80" s="179">
        <f t="shared" si="23"/>
        <v>22.278400000000001</v>
      </c>
      <c r="AA80" s="179">
        <f t="shared" si="24"/>
        <v>25.8034</v>
      </c>
      <c r="AB80" s="179">
        <f t="shared" si="25"/>
        <v>30.302199999999999</v>
      </c>
      <c r="AC80" s="179">
        <f t="shared" si="26"/>
        <v>31.3477</v>
      </c>
      <c r="AD80" s="179">
        <f t="shared" si="27"/>
        <v>34.587299999999999</v>
      </c>
      <c r="AE80" s="179">
        <f t="shared" si="27"/>
        <v>35.893300000000004</v>
      </c>
      <c r="AF80" s="179">
        <f t="shared" si="27"/>
        <v>37.352600000000002</v>
      </c>
      <c r="AG80" s="179">
        <f t="shared" si="27"/>
        <v>38.720700000000001</v>
      </c>
      <c r="AH80" s="179">
        <f t="shared" si="27"/>
        <v>41.424999999999997</v>
      </c>
      <c r="AI80" s="179">
        <f t="shared" si="27"/>
        <v>42.6706</v>
      </c>
      <c r="AJ80" s="432">
        <f t="shared" si="66"/>
        <v>1.9320048228916521E-2</v>
      </c>
      <c r="AK80" s="137" t="s">
        <v>137</v>
      </c>
      <c r="AL80" s="179">
        <f t="shared" si="28"/>
        <v>22.891100000000002</v>
      </c>
      <c r="AM80" s="179">
        <f t="shared" si="29"/>
        <v>26.513000000000002</v>
      </c>
      <c r="AN80" s="179">
        <f t="shared" si="30"/>
        <v>31.1355</v>
      </c>
      <c r="AO80" s="179">
        <f t="shared" si="31"/>
        <v>32.209800000000001</v>
      </c>
      <c r="AP80" s="179">
        <f t="shared" si="32"/>
        <v>35.538499999999999</v>
      </c>
      <c r="AQ80" s="179">
        <f t="shared" si="32"/>
        <v>36.880400000000002</v>
      </c>
      <c r="AR80" s="179">
        <f t="shared" si="32"/>
        <v>38.379800000000003</v>
      </c>
      <c r="AS80" s="179">
        <f t="shared" si="32"/>
        <v>39.785499999999999</v>
      </c>
      <c r="AT80" s="179">
        <f t="shared" si="32"/>
        <v>42.5642</v>
      </c>
      <c r="AU80" s="179">
        <f t="shared" si="32"/>
        <v>43.844000000000001</v>
      </c>
      <c r="AV80" s="642"/>
      <c r="AW80" s="137" t="s">
        <v>137</v>
      </c>
      <c r="AX80" s="179">
        <f t="shared" si="33"/>
        <v>23.806744000000002</v>
      </c>
      <c r="AY80" s="179">
        <f t="shared" si="34"/>
        <v>27.573520000000002</v>
      </c>
      <c r="AZ80" s="179">
        <f t="shared" si="35"/>
        <v>32.380920000000003</v>
      </c>
      <c r="BA80" s="179">
        <f t="shared" si="36"/>
        <v>33.498192000000003</v>
      </c>
      <c r="BB80" s="179">
        <f t="shared" si="37"/>
        <v>36.960039999999999</v>
      </c>
      <c r="BC80" s="179">
        <f t="shared" si="38"/>
        <v>38.355616000000005</v>
      </c>
      <c r="BD80" s="179">
        <f t="shared" si="39"/>
        <v>39.914992000000005</v>
      </c>
      <c r="BE80" s="179">
        <f t="shared" si="40"/>
        <v>41.376919999999998</v>
      </c>
      <c r="BF80" s="179">
        <f t="shared" si="41"/>
        <v>44.266767999999999</v>
      </c>
      <c r="BG80" s="179">
        <f t="shared" si="42"/>
        <v>45.597760000000001</v>
      </c>
      <c r="BI80" s="137" t="s">
        <v>137</v>
      </c>
      <c r="BJ80" s="179">
        <f t="shared" si="43"/>
        <v>24.639980040000001</v>
      </c>
      <c r="BK80" s="179">
        <f t="shared" si="44"/>
        <v>28.538593200000001</v>
      </c>
      <c r="BL80" s="179">
        <f t="shared" si="45"/>
        <v>33.514252200000001</v>
      </c>
      <c r="BM80" s="179">
        <f t="shared" si="46"/>
        <v>34.670628720000003</v>
      </c>
      <c r="BN80" s="179">
        <f t="shared" si="47"/>
        <v>38.253641399999999</v>
      </c>
      <c r="BO80" s="179">
        <f t="shared" si="48"/>
        <v>39.698062560000004</v>
      </c>
      <c r="BP80" s="179">
        <f t="shared" si="49"/>
        <v>41.312016720000003</v>
      </c>
      <c r="BQ80" s="179">
        <f t="shared" si="50"/>
        <v>42.825112199999992</v>
      </c>
      <c r="BR80" s="179">
        <f t="shared" si="51"/>
        <v>45.816104879999997</v>
      </c>
      <c r="BS80" s="179">
        <f t="shared" si="52"/>
        <v>47.193681599999998</v>
      </c>
      <c r="BU80" s="137" t="s">
        <v>137</v>
      </c>
      <c r="BV80" s="179">
        <f t="shared" si="53"/>
        <v>25.379179441200002</v>
      </c>
      <c r="BW80" s="179">
        <f t="shared" si="54"/>
        <v>29.394750996000003</v>
      </c>
      <c r="BX80" s="179">
        <f t="shared" si="55"/>
        <v>34.519679766000003</v>
      </c>
      <c r="BY80" s="179">
        <f t="shared" si="56"/>
        <v>35.710747581600003</v>
      </c>
      <c r="BZ80" s="179">
        <f t="shared" si="57"/>
        <v>39.401250642000001</v>
      </c>
      <c r="CA80" s="179">
        <f t="shared" si="58"/>
        <v>40.889004436800008</v>
      </c>
      <c r="CB80" s="179">
        <f t="shared" si="59"/>
        <v>42.551377221600006</v>
      </c>
      <c r="CC80" s="179">
        <f t="shared" si="60"/>
        <v>44.109865565999996</v>
      </c>
      <c r="CD80" s="179">
        <f t="shared" si="61"/>
        <v>47.1905880264</v>
      </c>
      <c r="CE80" s="179">
        <f t="shared" si="62"/>
        <v>48.609492048</v>
      </c>
      <c r="CG80" s="137" t="s">
        <v>137</v>
      </c>
      <c r="CH80" s="179">
        <f t="shared" si="63"/>
        <v>26.140554824436002</v>
      </c>
      <c r="CI80" s="179">
        <f t="shared" si="8"/>
        <v>30.276593525880003</v>
      </c>
      <c r="CJ80" s="179">
        <f t="shared" si="9"/>
        <v>35.555270158980001</v>
      </c>
      <c r="CK80" s="179">
        <f t="shared" si="10"/>
        <v>36.782070009048006</v>
      </c>
      <c r="CL80" s="179">
        <f t="shared" si="11"/>
        <v>40.58328816126</v>
      </c>
      <c r="CM80" s="179">
        <f t="shared" si="12"/>
        <v>42.115674569904009</v>
      </c>
      <c r="CN80" s="179">
        <f t="shared" si="13"/>
        <v>43.827918538248007</v>
      </c>
      <c r="CO80" s="179">
        <f t="shared" si="14"/>
        <v>45.433161532979994</v>
      </c>
      <c r="CP80" s="179">
        <f t="shared" si="15"/>
        <v>48.606305667192004</v>
      </c>
      <c r="CQ80" s="179">
        <f t="shared" si="16"/>
        <v>50.067776809439998</v>
      </c>
    </row>
    <row r="81" spans="1:95" x14ac:dyDescent="0.2">
      <c r="A81" s="140" t="s">
        <v>185</v>
      </c>
      <c r="B81" s="141">
        <f t="shared" si="17"/>
        <v>22.161103999999998</v>
      </c>
      <c r="C81" s="141">
        <f t="shared" si="18"/>
        <v>25.667624499999999</v>
      </c>
      <c r="D81" s="141">
        <f t="shared" si="19"/>
        <v>30.142860999999996</v>
      </c>
      <c r="E81" s="141">
        <f t="shared" si="20"/>
        <v>31.142860999999996</v>
      </c>
      <c r="F81" s="141">
        <f t="shared" ref="F81:K81" si="75">F55*1.015</f>
        <v>34.405353499999997</v>
      </c>
      <c r="G81" s="141">
        <f t="shared" si="75"/>
        <v>35.704553500000003</v>
      </c>
      <c r="H81" s="141">
        <f t="shared" si="75"/>
        <v>37.156307999999996</v>
      </c>
      <c r="I81" s="141">
        <f t="shared" si="75"/>
        <v>38.517016999999996</v>
      </c>
      <c r="J81" s="141">
        <f t="shared" si="75"/>
        <v>41.206969999999998</v>
      </c>
      <c r="K81" s="142">
        <f t="shared" si="75"/>
        <v>42.446183499999997</v>
      </c>
      <c r="L81" s="394"/>
      <c r="M81" s="140" t="s">
        <v>185</v>
      </c>
      <c r="N81" s="179">
        <f t="shared" si="22"/>
        <v>22.604299999999999</v>
      </c>
      <c r="O81" s="179">
        <f t="shared" si="22"/>
        <v>26.181000000000001</v>
      </c>
      <c r="P81" s="179">
        <f t="shared" si="22"/>
        <v>30.745699999999999</v>
      </c>
      <c r="Q81" s="179">
        <f t="shared" si="22"/>
        <v>31.765699999999999</v>
      </c>
      <c r="R81" s="179">
        <f t="shared" si="4"/>
        <v>35.093499999999999</v>
      </c>
      <c r="S81" s="179">
        <f t="shared" si="4"/>
        <v>36.418599999999998</v>
      </c>
      <c r="T81" s="179">
        <f t="shared" si="4"/>
        <v>37.8994</v>
      </c>
      <c r="U81" s="179">
        <f t="shared" si="4"/>
        <v>39.287399999999998</v>
      </c>
      <c r="V81" s="179">
        <f t="shared" si="4"/>
        <v>42.031100000000002</v>
      </c>
      <c r="W81" s="179">
        <f t="shared" si="4"/>
        <v>43.295099999999998</v>
      </c>
      <c r="X81" s="432"/>
      <c r="Y81" s="140" t="s">
        <v>185</v>
      </c>
      <c r="Z81" s="179">
        <f t="shared" si="23"/>
        <v>23.1694</v>
      </c>
      <c r="AA81" s="179">
        <f t="shared" si="24"/>
        <v>26.8355</v>
      </c>
      <c r="AB81" s="179">
        <f t="shared" si="25"/>
        <v>31.514299999999999</v>
      </c>
      <c r="AC81" s="179">
        <f t="shared" si="26"/>
        <v>32.559800000000003</v>
      </c>
      <c r="AD81" s="179">
        <f t="shared" si="27"/>
        <v>35.970799999999997</v>
      </c>
      <c r="AE81" s="179">
        <f t="shared" si="27"/>
        <v>37.329099999999997</v>
      </c>
      <c r="AF81" s="179">
        <f t="shared" si="27"/>
        <v>38.846899999999998</v>
      </c>
      <c r="AG81" s="179">
        <f t="shared" si="27"/>
        <v>40.269599999999997</v>
      </c>
      <c r="AH81" s="179">
        <f t="shared" si="27"/>
        <v>43.081899999999997</v>
      </c>
      <c r="AI81" s="179">
        <f t="shared" si="27"/>
        <v>44.377499999999998</v>
      </c>
      <c r="AJ81" s="432">
        <f t="shared" si="66"/>
        <v>3.8665250948468989E-2</v>
      </c>
      <c r="AK81" s="140" t="s">
        <v>185</v>
      </c>
      <c r="AL81" s="179">
        <f t="shared" si="28"/>
        <v>23.8066</v>
      </c>
      <c r="AM81" s="179">
        <f t="shared" si="29"/>
        <v>27.573499999999999</v>
      </c>
      <c r="AN81" s="179">
        <f t="shared" si="30"/>
        <v>32.380899999999997</v>
      </c>
      <c r="AO81" s="179">
        <f t="shared" si="31"/>
        <v>33.455199999999998</v>
      </c>
      <c r="AP81" s="179">
        <f t="shared" si="32"/>
        <v>36.96</v>
      </c>
      <c r="AQ81" s="179">
        <f t="shared" si="32"/>
        <v>38.355699999999999</v>
      </c>
      <c r="AR81" s="179">
        <f t="shared" si="32"/>
        <v>39.915199999999999</v>
      </c>
      <c r="AS81" s="179">
        <f t="shared" si="32"/>
        <v>41.377000000000002</v>
      </c>
      <c r="AT81" s="179">
        <f t="shared" si="32"/>
        <v>44.2667</v>
      </c>
      <c r="AU81" s="179">
        <f t="shared" si="32"/>
        <v>45.597900000000003</v>
      </c>
      <c r="AV81" s="642"/>
      <c r="AW81" s="140" t="s">
        <v>185</v>
      </c>
      <c r="AX81" s="179">
        <f t="shared" si="33"/>
        <v>24.758863999999999</v>
      </c>
      <c r="AY81" s="179">
        <f t="shared" si="34"/>
        <v>28.676439999999999</v>
      </c>
      <c r="AZ81" s="179">
        <f t="shared" si="35"/>
        <v>33.676136</v>
      </c>
      <c r="BA81" s="179">
        <f t="shared" si="36"/>
        <v>34.793407999999999</v>
      </c>
      <c r="BB81" s="179">
        <f t="shared" si="37"/>
        <v>38.438400000000001</v>
      </c>
      <c r="BC81" s="179">
        <f t="shared" si="38"/>
        <v>39.889927999999998</v>
      </c>
      <c r="BD81" s="179">
        <f t="shared" si="39"/>
        <v>41.511808000000002</v>
      </c>
      <c r="BE81" s="179">
        <f t="shared" si="40"/>
        <v>43.032080000000001</v>
      </c>
      <c r="BF81" s="179">
        <f t="shared" si="41"/>
        <v>46.037368000000001</v>
      </c>
      <c r="BG81" s="179">
        <f t="shared" si="42"/>
        <v>47.421816000000007</v>
      </c>
      <c r="BI81" s="140" t="s">
        <v>185</v>
      </c>
      <c r="BJ81" s="179">
        <f t="shared" si="43"/>
        <v>25.625424239999997</v>
      </c>
      <c r="BK81" s="179">
        <f t="shared" si="44"/>
        <v>29.680115399999998</v>
      </c>
      <c r="BL81" s="179">
        <f t="shared" si="45"/>
        <v>34.854800759999996</v>
      </c>
      <c r="BM81" s="179">
        <f t="shared" si="46"/>
        <v>36.011177279999998</v>
      </c>
      <c r="BN81" s="179">
        <f t="shared" si="47"/>
        <v>39.783743999999999</v>
      </c>
      <c r="BO81" s="179">
        <f t="shared" si="48"/>
        <v>41.286075479999994</v>
      </c>
      <c r="BP81" s="179">
        <f t="shared" si="49"/>
        <v>42.964721279999999</v>
      </c>
      <c r="BQ81" s="179">
        <f t="shared" si="50"/>
        <v>44.538202800000001</v>
      </c>
      <c r="BR81" s="179">
        <f t="shared" si="51"/>
        <v>47.648675879999999</v>
      </c>
      <c r="BS81" s="179">
        <f t="shared" si="52"/>
        <v>49.081579560000002</v>
      </c>
      <c r="BU81" s="140" t="s">
        <v>185</v>
      </c>
      <c r="BV81" s="179">
        <f t="shared" si="53"/>
        <v>26.3941869672</v>
      </c>
      <c r="BW81" s="179">
        <f t="shared" si="54"/>
        <v>30.570518862</v>
      </c>
      <c r="BX81" s="179">
        <f t="shared" si="55"/>
        <v>35.900444782799994</v>
      </c>
      <c r="BY81" s="179">
        <f t="shared" si="56"/>
        <v>37.091512598400001</v>
      </c>
      <c r="BZ81" s="179">
        <f t="shared" si="57"/>
        <v>40.977256320000002</v>
      </c>
      <c r="CA81" s="179">
        <f t="shared" si="58"/>
        <v>42.524657744399995</v>
      </c>
      <c r="CB81" s="179">
        <f t="shared" si="59"/>
        <v>44.253662918400003</v>
      </c>
      <c r="CC81" s="179">
        <f t="shared" si="60"/>
        <v>45.874348884</v>
      </c>
      <c r="CD81" s="179">
        <f t="shared" si="61"/>
        <v>49.078136156399999</v>
      </c>
      <c r="CE81" s="179">
        <f t="shared" si="62"/>
        <v>50.554026946800001</v>
      </c>
      <c r="CG81" s="140" t="s">
        <v>185</v>
      </c>
      <c r="CH81" s="179">
        <f t="shared" si="63"/>
        <v>27.186012576216001</v>
      </c>
      <c r="CI81" s="179">
        <f t="shared" si="8"/>
        <v>31.487634427860002</v>
      </c>
      <c r="CJ81" s="179">
        <f t="shared" si="9"/>
        <v>36.977458126283992</v>
      </c>
      <c r="CK81" s="179">
        <f t="shared" si="10"/>
        <v>38.204257976352004</v>
      </c>
      <c r="CL81" s="179">
        <f t="shared" si="11"/>
        <v>42.206574009600004</v>
      </c>
      <c r="CM81" s="179">
        <f t="shared" si="12"/>
        <v>43.800397476731995</v>
      </c>
      <c r="CN81" s="179">
        <f t="shared" si="13"/>
        <v>45.581272805952004</v>
      </c>
      <c r="CO81" s="179">
        <f t="shared" si="14"/>
        <v>47.250579350519999</v>
      </c>
      <c r="CP81" s="179">
        <f t="shared" si="15"/>
        <v>50.550480241092004</v>
      </c>
      <c r="CQ81" s="179">
        <f t="shared" si="16"/>
        <v>52.070647755204</v>
      </c>
    </row>
    <row r="82" spans="1:95" x14ac:dyDescent="0.2">
      <c r="A82" s="160"/>
      <c r="B82" s="393"/>
      <c r="C82" s="394"/>
      <c r="D82" s="394"/>
      <c r="E82" s="394"/>
      <c r="F82" s="394"/>
      <c r="G82" s="394"/>
      <c r="H82" s="394"/>
      <c r="I82" s="394"/>
      <c r="J82" s="394"/>
      <c r="K82" s="394"/>
      <c r="L82" s="394"/>
      <c r="M82" s="111"/>
      <c r="U82" s="394"/>
      <c r="V82" s="394"/>
      <c r="W82" s="394"/>
      <c r="X82" s="394"/>
      <c r="Y82" s="111"/>
      <c r="Z82" s="395"/>
      <c r="AA82" s="395"/>
      <c r="AB82" s="395"/>
      <c r="AC82" s="395"/>
      <c r="AD82" s="395"/>
      <c r="AE82" s="395"/>
      <c r="AF82" s="395"/>
      <c r="AG82" s="394"/>
      <c r="AH82" s="394"/>
      <c r="AI82" s="394"/>
      <c r="AJ82" s="394"/>
      <c r="AS82" s="394"/>
      <c r="AT82" s="394"/>
      <c r="AU82" s="394"/>
      <c r="AV82" s="394"/>
      <c r="AX82" s="432"/>
      <c r="AY82" s="432"/>
      <c r="AZ82" s="432"/>
      <c r="BA82" s="432"/>
      <c r="BB82" s="432"/>
      <c r="BC82" s="432"/>
      <c r="BD82" s="432"/>
      <c r="BE82" s="394"/>
      <c r="BF82" s="394"/>
      <c r="BG82" s="394"/>
      <c r="BJ82" s="432"/>
      <c r="BK82" s="432"/>
      <c r="BL82" s="432"/>
      <c r="BM82" s="432"/>
      <c r="BN82" s="432"/>
      <c r="BO82" s="432"/>
      <c r="BP82" s="432"/>
      <c r="BQ82" s="394"/>
      <c r="BR82" s="394"/>
      <c r="BS82" s="394"/>
      <c r="BV82" s="432"/>
      <c r="BW82" s="432"/>
      <c r="BX82" s="432"/>
      <c r="BY82" s="432"/>
      <c r="BZ82" s="432"/>
      <c r="CA82" s="432"/>
      <c r="CB82" s="432"/>
      <c r="CC82" s="394"/>
      <c r="CD82" s="394"/>
      <c r="CE82" s="394"/>
      <c r="CH82" s="432"/>
      <c r="CI82" s="432"/>
      <c r="CJ82" s="432"/>
      <c r="CK82" s="432"/>
      <c r="CL82" s="432"/>
      <c r="CM82" s="432"/>
      <c r="CN82" s="432"/>
      <c r="CO82" s="394"/>
      <c r="CP82" s="394"/>
      <c r="CQ82" s="394"/>
    </row>
    <row r="83" spans="1:95" x14ac:dyDescent="0.2">
      <c r="A83" s="396" t="s">
        <v>95</v>
      </c>
      <c r="B83" s="397"/>
      <c r="C83" s="143"/>
      <c r="D83" s="144"/>
      <c r="E83" s="85" t="s">
        <v>2</v>
      </c>
      <c r="F83" s="143"/>
      <c r="G83" s="143"/>
      <c r="H83" s="143"/>
      <c r="I83" s="143"/>
      <c r="J83" s="145"/>
      <c r="M83" s="396" t="s">
        <v>95</v>
      </c>
      <c r="N83" s="397"/>
      <c r="O83" s="143"/>
      <c r="P83" s="144"/>
      <c r="Q83" s="85" t="s">
        <v>2</v>
      </c>
      <c r="R83" s="143"/>
      <c r="S83" s="143"/>
      <c r="T83" s="143"/>
      <c r="U83" s="143"/>
      <c r="V83" s="145"/>
      <c r="Y83" s="396" t="s">
        <v>95</v>
      </c>
      <c r="Z83" s="397"/>
      <c r="AA83" s="143"/>
      <c r="AB83" s="144"/>
      <c r="AC83" s="85" t="s">
        <v>2</v>
      </c>
      <c r="AD83" s="143"/>
      <c r="AE83" s="143"/>
      <c r="AF83" s="143"/>
      <c r="AG83" s="143"/>
      <c r="AH83" s="145"/>
      <c r="AK83" s="396" t="s">
        <v>95</v>
      </c>
      <c r="AL83" s="397"/>
      <c r="AM83" s="143"/>
      <c r="AN83" s="144"/>
      <c r="AO83" s="85" t="s">
        <v>2</v>
      </c>
      <c r="AP83" s="143"/>
      <c r="AQ83" s="143"/>
      <c r="AR83" s="143"/>
      <c r="AS83" s="143"/>
      <c r="AT83" s="145"/>
      <c r="AW83" s="396" t="s">
        <v>95</v>
      </c>
      <c r="AX83" s="623"/>
      <c r="AY83" s="624"/>
      <c r="AZ83" s="623"/>
      <c r="BA83" s="625" t="s">
        <v>2</v>
      </c>
      <c r="BB83" s="624"/>
      <c r="BC83" s="624"/>
      <c r="BD83" s="624"/>
      <c r="BE83" s="624"/>
      <c r="BF83" s="626"/>
      <c r="BG83" s="432"/>
      <c r="BI83" s="396" t="s">
        <v>95</v>
      </c>
      <c r="BJ83" s="623"/>
      <c r="BK83" s="624"/>
      <c r="BL83" s="623"/>
      <c r="BM83" s="625" t="s">
        <v>2</v>
      </c>
      <c r="BN83" s="624"/>
      <c r="BO83" s="624"/>
      <c r="BP83" s="624"/>
      <c r="BQ83" s="624"/>
      <c r="BR83" s="626"/>
      <c r="BS83" s="432"/>
      <c r="BU83" s="396" t="s">
        <v>95</v>
      </c>
      <c r="BV83" s="623"/>
      <c r="BW83" s="624"/>
      <c r="BX83" s="623"/>
      <c r="BY83" s="625" t="s">
        <v>2</v>
      </c>
      <c r="BZ83" s="624"/>
      <c r="CA83" s="624"/>
      <c r="CB83" s="624"/>
      <c r="CC83" s="624"/>
      <c r="CD83" s="626"/>
      <c r="CE83" s="432"/>
      <c r="CG83" s="396" t="s">
        <v>95</v>
      </c>
      <c r="CH83" s="623"/>
      <c r="CI83" s="624"/>
      <c r="CJ83" s="623"/>
      <c r="CK83" s="625" t="s">
        <v>2</v>
      </c>
      <c r="CL83" s="624"/>
      <c r="CM83" s="624"/>
      <c r="CN83" s="624"/>
      <c r="CO83" s="624"/>
      <c r="CP83" s="626"/>
      <c r="CQ83" s="432"/>
    </row>
    <row r="84" spans="1:95" x14ac:dyDescent="0.2">
      <c r="A84" s="129" t="s">
        <v>138</v>
      </c>
      <c r="B84" s="131"/>
      <c r="C84" s="130"/>
      <c r="D84" s="131"/>
      <c r="E84" s="131" t="s">
        <v>139</v>
      </c>
      <c r="F84" s="130"/>
      <c r="G84" s="130"/>
      <c r="H84" s="130"/>
      <c r="I84" s="130"/>
      <c r="J84" s="146"/>
      <c r="M84" s="129" t="s">
        <v>138</v>
      </c>
      <c r="N84" s="131"/>
      <c r="O84" s="130"/>
      <c r="P84" s="131"/>
      <c r="Q84" s="131" t="s">
        <v>139</v>
      </c>
      <c r="R84" s="130"/>
      <c r="S84" s="130"/>
      <c r="T84" s="130"/>
      <c r="U84" s="130"/>
      <c r="V84" s="146"/>
      <c r="Y84" s="129" t="s">
        <v>138</v>
      </c>
      <c r="Z84" s="131"/>
      <c r="AA84" s="130"/>
      <c r="AB84" s="131"/>
      <c r="AC84" s="131" t="s">
        <v>139</v>
      </c>
      <c r="AD84" s="130"/>
      <c r="AE84" s="130"/>
      <c r="AF84" s="130"/>
      <c r="AG84" s="130"/>
      <c r="AH84" s="146"/>
      <c r="AK84" s="129" t="s">
        <v>138</v>
      </c>
      <c r="AL84" s="131"/>
      <c r="AM84" s="130"/>
      <c r="AN84" s="131"/>
      <c r="AO84" s="131" t="s">
        <v>139</v>
      </c>
      <c r="AP84" s="130"/>
      <c r="AQ84" s="130"/>
      <c r="AR84" s="130"/>
      <c r="AS84" s="130"/>
      <c r="AT84" s="146"/>
      <c r="AW84" s="129" t="s">
        <v>138</v>
      </c>
      <c r="AX84" s="627"/>
      <c r="AY84" s="628"/>
      <c r="AZ84" s="627"/>
      <c r="BA84" s="627" t="s">
        <v>139</v>
      </c>
      <c r="BB84" s="628"/>
      <c r="BC84" s="628"/>
      <c r="BD84" s="628"/>
      <c r="BE84" s="628"/>
      <c r="BF84" s="629"/>
      <c r="BG84" s="432"/>
      <c r="BI84" s="129" t="s">
        <v>138</v>
      </c>
      <c r="BJ84" s="627"/>
      <c r="BK84" s="628"/>
      <c r="BL84" s="627"/>
      <c r="BM84" s="627" t="s">
        <v>139</v>
      </c>
      <c r="BN84" s="628"/>
      <c r="BO84" s="628"/>
      <c r="BP84" s="628"/>
      <c r="BQ84" s="628"/>
      <c r="BR84" s="629"/>
      <c r="BS84" s="432"/>
      <c r="BU84" s="129" t="s">
        <v>138</v>
      </c>
      <c r="BV84" s="627"/>
      <c r="BW84" s="628"/>
      <c r="BX84" s="627"/>
      <c r="BY84" s="627" t="s">
        <v>139</v>
      </c>
      <c r="BZ84" s="628"/>
      <c r="CA84" s="628"/>
      <c r="CB84" s="628"/>
      <c r="CC84" s="628"/>
      <c r="CD84" s="629"/>
      <c r="CE84" s="432"/>
      <c r="CG84" s="129" t="s">
        <v>138</v>
      </c>
      <c r="CH84" s="627"/>
      <c r="CI84" s="628"/>
      <c r="CJ84" s="627"/>
      <c r="CK84" s="627" t="s">
        <v>139</v>
      </c>
      <c r="CL84" s="628"/>
      <c r="CM84" s="628"/>
      <c r="CN84" s="628"/>
      <c r="CO84" s="628"/>
      <c r="CP84" s="629"/>
      <c r="CQ84" s="432"/>
    </row>
    <row r="85" spans="1:95" x14ac:dyDescent="0.2">
      <c r="A85" s="125"/>
      <c r="B85" s="126"/>
      <c r="D85" s="147">
        <v>1</v>
      </c>
      <c r="E85" s="111">
        <v>2</v>
      </c>
      <c r="F85" s="111">
        <v>3</v>
      </c>
      <c r="G85" s="111">
        <v>4</v>
      </c>
      <c r="J85" s="148"/>
      <c r="M85" s="125"/>
      <c r="N85" s="126"/>
      <c r="P85" s="147">
        <v>1</v>
      </c>
      <c r="Q85" s="111">
        <v>2</v>
      </c>
      <c r="R85" s="111">
        <v>3</v>
      </c>
      <c r="S85" s="111">
        <v>4</v>
      </c>
      <c r="V85" s="148"/>
      <c r="Y85" s="125"/>
      <c r="Z85" s="126"/>
      <c r="AB85" s="147">
        <v>1</v>
      </c>
      <c r="AC85" s="111">
        <v>2</v>
      </c>
      <c r="AD85" s="111">
        <v>3</v>
      </c>
      <c r="AE85" s="111">
        <v>4</v>
      </c>
      <c r="AH85" s="148"/>
      <c r="AK85" s="125"/>
      <c r="AL85" s="126"/>
      <c r="AN85" s="147">
        <v>1</v>
      </c>
      <c r="AO85" s="111">
        <v>2</v>
      </c>
      <c r="AP85" s="111">
        <v>3</v>
      </c>
      <c r="AQ85" s="111">
        <v>4</v>
      </c>
      <c r="AT85" s="148"/>
      <c r="AW85" s="125"/>
      <c r="AX85" s="630"/>
      <c r="AY85" s="432"/>
      <c r="AZ85" s="639">
        <v>1</v>
      </c>
      <c r="BA85" s="640">
        <v>2</v>
      </c>
      <c r="BB85" s="640">
        <v>3</v>
      </c>
      <c r="BC85" s="640">
        <v>4</v>
      </c>
      <c r="BD85" s="432"/>
      <c r="BE85" s="432"/>
      <c r="BF85" s="631"/>
      <c r="BG85" s="432"/>
      <c r="BI85" s="125"/>
      <c r="BJ85" s="630"/>
      <c r="BK85" s="432"/>
      <c r="BL85" s="639">
        <v>1</v>
      </c>
      <c r="BM85" s="640">
        <v>2</v>
      </c>
      <c r="BN85" s="640">
        <v>3</v>
      </c>
      <c r="BO85" s="640">
        <v>4</v>
      </c>
      <c r="BP85" s="432"/>
      <c r="BQ85" s="432"/>
      <c r="BR85" s="631"/>
      <c r="BS85" s="432"/>
      <c r="BU85" s="125"/>
      <c r="BV85" s="630"/>
      <c r="BW85" s="432"/>
      <c r="BX85" s="639">
        <v>1</v>
      </c>
      <c r="BY85" s="640">
        <v>2</v>
      </c>
      <c r="BZ85" s="640">
        <v>3</v>
      </c>
      <c r="CA85" s="640">
        <v>4</v>
      </c>
      <c r="CB85" s="432"/>
      <c r="CC85" s="432"/>
      <c r="CD85" s="631"/>
      <c r="CE85" s="432"/>
      <c r="CG85" s="125"/>
      <c r="CH85" s="630"/>
      <c r="CI85" s="432"/>
      <c r="CJ85" s="639">
        <v>1</v>
      </c>
      <c r="CK85" s="640">
        <v>2</v>
      </c>
      <c r="CL85" s="640">
        <v>3</v>
      </c>
      <c r="CM85" s="640">
        <v>4</v>
      </c>
      <c r="CN85" s="432"/>
      <c r="CO85" s="432"/>
      <c r="CP85" s="631"/>
      <c r="CQ85" s="432"/>
    </row>
    <row r="86" spans="1:95" x14ac:dyDescent="0.2">
      <c r="A86" s="416" t="s">
        <v>270</v>
      </c>
      <c r="B86" s="186"/>
      <c r="C86" s="417"/>
      <c r="D86" s="410">
        <f>D59*1.015</f>
        <v>10.3880175</v>
      </c>
      <c r="E86" s="410">
        <f>E59*1.015</f>
        <v>12.1185925</v>
      </c>
      <c r="F86" s="410">
        <f>F59*1.015</f>
        <v>14.283282999999999</v>
      </c>
      <c r="G86" s="411">
        <f>G59*1.015</f>
        <v>18.1781425</v>
      </c>
      <c r="H86" s="130"/>
      <c r="I86" s="130"/>
      <c r="J86" s="146"/>
      <c r="M86" s="416" t="s">
        <v>270</v>
      </c>
      <c r="N86" s="186"/>
      <c r="O86" s="417"/>
      <c r="P86" s="410">
        <f t="shared" ref="P86:S92" si="76">D86*1.02</f>
        <v>10.595777850000001</v>
      </c>
      <c r="Q86" s="410">
        <f t="shared" si="76"/>
        <v>12.36096435</v>
      </c>
      <c r="R86" s="410">
        <f t="shared" si="76"/>
        <v>14.568948659999998</v>
      </c>
      <c r="S86" s="411">
        <f t="shared" si="76"/>
        <v>18.541705350000001</v>
      </c>
      <c r="T86" s="130"/>
      <c r="U86" s="130"/>
      <c r="V86" s="146"/>
      <c r="Y86" s="416" t="s">
        <v>270</v>
      </c>
      <c r="Z86" s="186"/>
      <c r="AA86" s="416"/>
      <c r="AB86" s="496">
        <f t="shared" ref="AB86:AC92" si="77">P86*1.025</f>
        <v>10.86067229625</v>
      </c>
      <c r="AC86" s="497">
        <f t="shared" si="77"/>
        <v>12.669988458749998</v>
      </c>
      <c r="AD86" s="410">
        <f t="shared" ref="AD86:AE92" si="78">R86*1.025</f>
        <v>14.933172376499996</v>
      </c>
      <c r="AE86" s="410">
        <f t="shared" si="78"/>
        <v>19.005247983749999</v>
      </c>
      <c r="AF86" s="130"/>
      <c r="AG86" s="130"/>
      <c r="AH86" s="146"/>
      <c r="AK86" s="416" t="s">
        <v>270</v>
      </c>
      <c r="AL86" s="416"/>
      <c r="AM86" s="186"/>
      <c r="AN86" s="417">
        <f t="shared" ref="AN86:AO92" si="79">AB86*1.0275</f>
        <v>11.159340784396875</v>
      </c>
      <c r="AO86" s="410">
        <f t="shared" si="79"/>
        <v>13.018413141365624</v>
      </c>
      <c r="AP86" s="410">
        <f t="shared" ref="AP86:AQ92" si="80">AD86*1.0275</f>
        <v>15.343834616853748</v>
      </c>
      <c r="AQ86" s="410">
        <f t="shared" si="80"/>
        <v>19.527892303303126</v>
      </c>
      <c r="AR86" s="130"/>
      <c r="AS86" s="130"/>
      <c r="AT86" s="146"/>
      <c r="AW86" s="416" t="s">
        <v>270</v>
      </c>
      <c r="AX86" s="632"/>
      <c r="AY86" s="496"/>
      <c r="AZ86" s="497">
        <f t="shared" ref="AZ86:BC92" si="81">AN86*1.04</f>
        <v>11.60571441577275</v>
      </c>
      <c r="BA86" s="410">
        <f t="shared" si="81"/>
        <v>13.539149667020249</v>
      </c>
      <c r="BB86" s="410">
        <f t="shared" si="81"/>
        <v>15.957588001527899</v>
      </c>
      <c r="BC86" s="410">
        <f t="shared" si="81"/>
        <v>20.309007995435252</v>
      </c>
      <c r="BD86" s="628"/>
      <c r="BE86" s="628"/>
      <c r="BF86" s="629"/>
      <c r="BG86" s="432"/>
      <c r="BI86" s="416" t="s">
        <v>270</v>
      </c>
      <c r="BJ86" s="632"/>
      <c r="BK86" s="496"/>
      <c r="BL86" s="497">
        <f>AZ86*1.035</f>
        <v>12.011914420324796</v>
      </c>
      <c r="BM86" s="497">
        <f t="shared" ref="BM86:BO86" si="82">BA86*1.035</f>
        <v>14.013019905365956</v>
      </c>
      <c r="BN86" s="497">
        <f t="shared" si="82"/>
        <v>16.516103581581373</v>
      </c>
      <c r="BO86" s="497">
        <f t="shared" si="82"/>
        <v>21.019823275275485</v>
      </c>
      <c r="BP86" s="628"/>
      <c r="BQ86" s="628"/>
      <c r="BR86" s="629"/>
      <c r="BS86" s="432"/>
      <c r="BU86" s="416" t="s">
        <v>270</v>
      </c>
      <c r="BV86" s="632"/>
      <c r="BW86" s="496"/>
      <c r="BX86" s="497">
        <f>BL86*1.03</f>
        <v>12.37227185293454</v>
      </c>
      <c r="BY86" s="497">
        <f t="shared" ref="BY86:CA86" si="83">BM86*1.03</f>
        <v>14.433410502526936</v>
      </c>
      <c r="BZ86" s="497">
        <f t="shared" si="83"/>
        <v>17.011586689028814</v>
      </c>
      <c r="CA86" s="497">
        <f t="shared" si="83"/>
        <v>21.650417973533749</v>
      </c>
      <c r="CB86" s="628"/>
      <c r="CC86" s="628"/>
      <c r="CD86" s="629"/>
      <c r="CE86" s="432"/>
      <c r="CG86" s="416" t="s">
        <v>270</v>
      </c>
      <c r="CH86" s="632"/>
      <c r="CI86" s="496"/>
      <c r="CJ86" s="497">
        <f>BX86*1.03</f>
        <v>12.743440008522576</v>
      </c>
      <c r="CK86" s="497">
        <f t="shared" ref="CK86:CK92" si="84">BY86*1.03</f>
        <v>14.866412817602745</v>
      </c>
      <c r="CL86" s="497">
        <f t="shared" ref="CL86:CL92" si="85">BZ86*1.03</f>
        <v>17.521934289699679</v>
      </c>
      <c r="CM86" s="497">
        <f t="shared" ref="CM86:CM92" si="86">CA86*1.03</f>
        <v>22.299930512739763</v>
      </c>
      <c r="CN86" s="628"/>
      <c r="CO86" s="628"/>
      <c r="CP86" s="629"/>
      <c r="CQ86" s="432"/>
    </row>
    <row r="87" spans="1:95" x14ac:dyDescent="0.2">
      <c r="A87" s="413" t="s">
        <v>140</v>
      </c>
      <c r="B87" s="414"/>
      <c r="C87" s="415"/>
      <c r="D87" s="205">
        <f t="shared" ref="D87:G87" si="87">D60*1.015</f>
        <v>10.906986999999997</v>
      </c>
      <c r="E87" s="205">
        <f t="shared" si="87"/>
        <v>12.724648999999999</v>
      </c>
      <c r="F87" s="205">
        <f t="shared" si="87"/>
        <v>14.997030999999998</v>
      </c>
      <c r="G87" s="206">
        <f t="shared" si="87"/>
        <v>19.087582499999996</v>
      </c>
      <c r="M87" s="413" t="s">
        <v>140</v>
      </c>
      <c r="N87" s="414"/>
      <c r="O87" s="415"/>
      <c r="P87" s="205">
        <f t="shared" si="76"/>
        <v>11.125126739999997</v>
      </c>
      <c r="Q87" s="205">
        <f t="shared" si="76"/>
        <v>12.97914198</v>
      </c>
      <c r="R87" s="205">
        <f t="shared" si="76"/>
        <v>15.296971619999999</v>
      </c>
      <c r="S87" s="206">
        <f t="shared" si="76"/>
        <v>19.469334149999998</v>
      </c>
      <c r="Y87" s="413" t="s">
        <v>140</v>
      </c>
      <c r="Z87" s="414"/>
      <c r="AA87" s="415"/>
      <c r="AB87" s="205">
        <f t="shared" si="77"/>
        <v>11.403254908499996</v>
      </c>
      <c r="AC87" s="205">
        <f t="shared" si="77"/>
        <v>13.303620529499998</v>
      </c>
      <c r="AD87" s="205">
        <f t="shared" si="78"/>
        <v>15.679395910499998</v>
      </c>
      <c r="AE87" s="206">
        <f t="shared" si="78"/>
        <v>19.956067503749995</v>
      </c>
      <c r="AK87" s="413" t="s">
        <v>140</v>
      </c>
      <c r="AL87" s="414"/>
      <c r="AM87" s="415"/>
      <c r="AN87" s="205">
        <f t="shared" si="79"/>
        <v>11.716844418483747</v>
      </c>
      <c r="AO87" s="205">
        <f t="shared" si="79"/>
        <v>13.66947009406125</v>
      </c>
      <c r="AP87" s="205">
        <f t="shared" si="80"/>
        <v>16.110579298038751</v>
      </c>
      <c r="AQ87" s="206">
        <f t="shared" si="80"/>
        <v>20.504859360103122</v>
      </c>
      <c r="AW87" s="413" t="s">
        <v>140</v>
      </c>
      <c r="AX87" s="633"/>
      <c r="AY87" s="634"/>
      <c r="AZ87" s="205">
        <f t="shared" si="81"/>
        <v>12.185518195223098</v>
      </c>
      <c r="BA87" s="205">
        <f t="shared" si="81"/>
        <v>14.2162488978237</v>
      </c>
      <c r="BB87" s="205">
        <f t="shared" si="81"/>
        <v>16.755002469960303</v>
      </c>
      <c r="BC87" s="206">
        <f t="shared" si="81"/>
        <v>21.325053734507247</v>
      </c>
      <c r="BD87" s="432"/>
      <c r="BE87" s="432"/>
      <c r="BF87" s="432"/>
      <c r="BG87" s="432"/>
      <c r="BI87" s="413" t="s">
        <v>140</v>
      </c>
      <c r="BJ87" s="633"/>
      <c r="BK87" s="634"/>
      <c r="BL87" s="205">
        <f t="shared" ref="BL87:BL92" si="88">AZ87*1.035</f>
        <v>12.612011332055905</v>
      </c>
      <c r="BM87" s="205">
        <f t="shared" ref="BM87:BM92" si="89">BA87*1.035</f>
        <v>14.713817609247528</v>
      </c>
      <c r="BN87" s="205">
        <f t="shared" ref="BN87:BN92" si="90">BB87*1.035</f>
        <v>17.341427556408913</v>
      </c>
      <c r="BO87" s="206">
        <f t="shared" ref="BO87:BO92" si="91">BC87*1.035</f>
        <v>22.071430615215</v>
      </c>
      <c r="BP87" s="432"/>
      <c r="BQ87" s="432"/>
      <c r="BR87" s="432"/>
      <c r="BS87" s="432"/>
      <c r="BU87" s="413" t="s">
        <v>140</v>
      </c>
      <c r="BV87" s="633"/>
      <c r="BW87" s="634"/>
      <c r="BX87" s="205">
        <f t="shared" ref="BX87:BX92" si="92">BL87*1.03</f>
        <v>12.990371672017583</v>
      </c>
      <c r="BY87" s="205">
        <f t="shared" ref="BY87:BY92" si="93">BM87*1.03</f>
        <v>15.155232137524955</v>
      </c>
      <c r="BZ87" s="205">
        <f t="shared" ref="BZ87:BZ92" si="94">BN87*1.03</f>
        <v>17.861670383101181</v>
      </c>
      <c r="CA87" s="206">
        <f t="shared" ref="CA87:CA92" si="95">BO87*1.03</f>
        <v>22.73357353367145</v>
      </c>
      <c r="CB87" s="432"/>
      <c r="CC87" s="432"/>
      <c r="CD87" s="432"/>
      <c r="CE87" s="432"/>
      <c r="CG87" s="413" t="s">
        <v>140</v>
      </c>
      <c r="CH87" s="633"/>
      <c r="CI87" s="634"/>
      <c r="CJ87" s="205">
        <f t="shared" ref="CJ87:CJ92" si="96">BX87*1.03</f>
        <v>13.38008282217811</v>
      </c>
      <c r="CK87" s="205">
        <f t="shared" si="84"/>
        <v>15.609889101650705</v>
      </c>
      <c r="CL87" s="205">
        <f t="shared" si="85"/>
        <v>18.397520494594218</v>
      </c>
      <c r="CM87" s="206">
        <f t="shared" si="86"/>
        <v>23.415580739681594</v>
      </c>
      <c r="CN87" s="432"/>
      <c r="CO87" s="432"/>
      <c r="CP87" s="432"/>
      <c r="CQ87" s="432"/>
    </row>
    <row r="88" spans="1:95" x14ac:dyDescent="0.2">
      <c r="A88" s="152" t="s">
        <v>141</v>
      </c>
      <c r="B88" s="150"/>
      <c r="C88" s="412"/>
      <c r="D88" s="138">
        <f t="shared" ref="D88:G88" si="97">D61*1.015</f>
        <v>11.4525495</v>
      </c>
      <c r="E88" s="138">
        <f t="shared" si="97"/>
        <v>13.360749499999999</v>
      </c>
      <c r="F88" s="138">
        <f t="shared" si="97"/>
        <v>15.746811499999998</v>
      </c>
      <c r="G88" s="139">
        <f t="shared" si="97"/>
        <v>20.041682499999997</v>
      </c>
      <c r="M88" s="152" t="s">
        <v>141</v>
      </c>
      <c r="N88" s="150"/>
      <c r="O88" s="412"/>
      <c r="P88" s="138">
        <f t="shared" si="76"/>
        <v>11.681600490000001</v>
      </c>
      <c r="Q88" s="138">
        <f t="shared" si="76"/>
        <v>13.627964489999998</v>
      </c>
      <c r="R88" s="138">
        <f t="shared" si="76"/>
        <v>16.061747729999997</v>
      </c>
      <c r="S88" s="139">
        <f t="shared" si="76"/>
        <v>20.442516149999996</v>
      </c>
      <c r="Y88" s="152" t="s">
        <v>141</v>
      </c>
      <c r="Z88" s="150"/>
      <c r="AA88" s="412"/>
      <c r="AB88" s="138">
        <f t="shared" si="77"/>
        <v>11.973640502249999</v>
      </c>
      <c r="AC88" s="138">
        <f t="shared" si="77"/>
        <v>13.968663602249997</v>
      </c>
      <c r="AD88" s="138">
        <f t="shared" si="78"/>
        <v>16.463291423249995</v>
      </c>
      <c r="AE88" s="139">
        <f t="shared" si="78"/>
        <v>20.953579053749994</v>
      </c>
      <c r="AK88" s="152" t="s">
        <v>141</v>
      </c>
      <c r="AL88" s="150"/>
      <c r="AM88" s="412"/>
      <c r="AN88" s="138">
        <f t="shared" si="79"/>
        <v>12.302915616061876</v>
      </c>
      <c r="AO88" s="138">
        <f t="shared" si="79"/>
        <v>14.352801851311872</v>
      </c>
      <c r="AP88" s="138">
        <f t="shared" si="80"/>
        <v>16.91603193738937</v>
      </c>
      <c r="AQ88" s="139">
        <f t="shared" si="80"/>
        <v>21.529802477728122</v>
      </c>
      <c r="AW88" s="152" t="s">
        <v>141</v>
      </c>
      <c r="AX88" s="635"/>
      <c r="AY88" s="636"/>
      <c r="AZ88" s="138">
        <f t="shared" si="81"/>
        <v>12.795032240704352</v>
      </c>
      <c r="BA88" s="138">
        <f t="shared" si="81"/>
        <v>14.926913925364348</v>
      </c>
      <c r="BB88" s="138">
        <f t="shared" si="81"/>
        <v>17.592673214884947</v>
      </c>
      <c r="BC88" s="139">
        <f t="shared" si="81"/>
        <v>22.390994576837247</v>
      </c>
      <c r="BD88" s="432"/>
      <c r="BE88" s="432"/>
      <c r="BF88" s="432"/>
      <c r="BG88" s="432"/>
      <c r="BI88" s="152" t="s">
        <v>141</v>
      </c>
      <c r="BJ88" s="635"/>
      <c r="BK88" s="636"/>
      <c r="BL88" s="138">
        <f t="shared" si="88"/>
        <v>13.242858369129003</v>
      </c>
      <c r="BM88" s="138">
        <f t="shared" si="89"/>
        <v>15.449355912752099</v>
      </c>
      <c r="BN88" s="138">
        <f t="shared" si="90"/>
        <v>18.208416777405919</v>
      </c>
      <c r="BO88" s="139">
        <f t="shared" si="91"/>
        <v>23.174679387026551</v>
      </c>
      <c r="BP88" s="432"/>
      <c r="BQ88" s="432"/>
      <c r="BR88" s="432"/>
      <c r="BS88" s="432"/>
      <c r="BU88" s="152" t="s">
        <v>141</v>
      </c>
      <c r="BV88" s="635"/>
      <c r="BW88" s="636"/>
      <c r="BX88" s="138">
        <f t="shared" si="92"/>
        <v>13.640144120202873</v>
      </c>
      <c r="BY88" s="138">
        <f t="shared" si="93"/>
        <v>15.912836590134662</v>
      </c>
      <c r="BZ88" s="138">
        <f t="shared" si="94"/>
        <v>18.754669280728098</v>
      </c>
      <c r="CA88" s="139">
        <f t="shared" si="95"/>
        <v>23.869919768637349</v>
      </c>
      <c r="CB88" s="432"/>
      <c r="CC88" s="432"/>
      <c r="CD88" s="432"/>
      <c r="CE88" s="432"/>
      <c r="CG88" s="152" t="s">
        <v>141</v>
      </c>
      <c r="CH88" s="635"/>
      <c r="CI88" s="636"/>
      <c r="CJ88" s="138">
        <f t="shared" si="96"/>
        <v>14.04934844380896</v>
      </c>
      <c r="CK88" s="138">
        <f t="shared" si="84"/>
        <v>16.3902216878387</v>
      </c>
      <c r="CL88" s="138">
        <f t="shared" si="85"/>
        <v>19.317309359149942</v>
      </c>
      <c r="CM88" s="139">
        <f t="shared" si="86"/>
        <v>24.58601736169647</v>
      </c>
      <c r="CN88" s="432"/>
      <c r="CO88" s="432"/>
      <c r="CP88" s="432"/>
      <c r="CQ88" s="432"/>
    </row>
    <row r="89" spans="1:95" x14ac:dyDescent="0.2">
      <c r="A89" s="152" t="s">
        <v>142</v>
      </c>
      <c r="B89" s="150"/>
      <c r="C89" s="412"/>
      <c r="D89" s="138">
        <f t="shared" ref="D89:G89" si="98">D62*1.015</f>
        <v>11.910111499999999</v>
      </c>
      <c r="E89" s="138">
        <f t="shared" si="98"/>
        <v>13.895553</v>
      </c>
      <c r="F89" s="138">
        <f t="shared" si="98"/>
        <v>16.376618999999998</v>
      </c>
      <c r="G89" s="139">
        <f t="shared" si="98"/>
        <v>20.843532499999998</v>
      </c>
      <c r="M89" s="152" t="s">
        <v>142</v>
      </c>
      <c r="N89" s="150"/>
      <c r="O89" s="412"/>
      <c r="P89" s="138">
        <f t="shared" si="76"/>
        <v>12.14831373</v>
      </c>
      <c r="Q89" s="138">
        <f t="shared" si="76"/>
        <v>14.173464060000001</v>
      </c>
      <c r="R89" s="138">
        <f t="shared" si="76"/>
        <v>16.704151379999999</v>
      </c>
      <c r="S89" s="139">
        <f t="shared" si="76"/>
        <v>21.260403149999998</v>
      </c>
      <c r="Y89" s="152" t="s">
        <v>142</v>
      </c>
      <c r="Z89" s="150"/>
      <c r="AA89" s="412"/>
      <c r="AB89" s="138">
        <f t="shared" si="77"/>
        <v>12.452021573249999</v>
      </c>
      <c r="AC89" s="138">
        <f t="shared" si="77"/>
        <v>14.527800661499999</v>
      </c>
      <c r="AD89" s="138">
        <f t="shared" si="78"/>
        <v>17.121755164499998</v>
      </c>
      <c r="AE89" s="139">
        <f t="shared" si="78"/>
        <v>21.791913228749998</v>
      </c>
      <c r="AK89" s="152" t="s">
        <v>142</v>
      </c>
      <c r="AL89" s="150"/>
      <c r="AM89" s="412"/>
      <c r="AN89" s="138">
        <f t="shared" si="79"/>
        <v>12.794452166514375</v>
      </c>
      <c r="AO89" s="138">
        <f t="shared" si="79"/>
        <v>14.92731517969125</v>
      </c>
      <c r="AP89" s="138">
        <f t="shared" si="80"/>
        <v>17.592603431523749</v>
      </c>
      <c r="AQ89" s="139">
        <f t="shared" si="80"/>
        <v>22.391190842540624</v>
      </c>
      <c r="AW89" s="152" t="s">
        <v>142</v>
      </c>
      <c r="AX89" s="635"/>
      <c r="AY89" s="636"/>
      <c r="AZ89" s="138">
        <f t="shared" si="81"/>
        <v>13.306230253174951</v>
      </c>
      <c r="BA89" s="138">
        <f t="shared" si="81"/>
        <v>15.524407786878902</v>
      </c>
      <c r="BB89" s="138">
        <f t="shared" si="81"/>
        <v>18.296307568784698</v>
      </c>
      <c r="BC89" s="139">
        <f t="shared" si="81"/>
        <v>23.286838476242249</v>
      </c>
      <c r="BD89" s="432"/>
      <c r="BE89" s="432"/>
      <c r="BF89" s="432"/>
      <c r="BG89" s="432"/>
      <c r="BI89" s="152" t="s">
        <v>142</v>
      </c>
      <c r="BJ89" s="635"/>
      <c r="BK89" s="636"/>
      <c r="BL89" s="138">
        <f t="shared" si="88"/>
        <v>13.771948312036074</v>
      </c>
      <c r="BM89" s="138">
        <f t="shared" si="89"/>
        <v>16.06776205941966</v>
      </c>
      <c r="BN89" s="138">
        <f t="shared" si="90"/>
        <v>18.936678333692161</v>
      </c>
      <c r="BO89" s="139">
        <f t="shared" si="91"/>
        <v>24.101877822910726</v>
      </c>
      <c r="BP89" s="432"/>
      <c r="BQ89" s="432"/>
      <c r="BR89" s="432"/>
      <c r="BS89" s="432"/>
      <c r="BU89" s="152" t="s">
        <v>142</v>
      </c>
      <c r="BV89" s="635"/>
      <c r="BW89" s="636"/>
      <c r="BX89" s="138">
        <f t="shared" si="92"/>
        <v>14.185106761397156</v>
      </c>
      <c r="BY89" s="138">
        <f t="shared" si="93"/>
        <v>16.549794921202249</v>
      </c>
      <c r="BZ89" s="138">
        <f t="shared" si="94"/>
        <v>19.504778683702927</v>
      </c>
      <c r="CA89" s="139">
        <f t="shared" si="95"/>
        <v>24.824934157598047</v>
      </c>
      <c r="CB89" s="432"/>
      <c r="CC89" s="432"/>
      <c r="CD89" s="432"/>
      <c r="CE89" s="432"/>
      <c r="CG89" s="152" t="s">
        <v>142</v>
      </c>
      <c r="CH89" s="635"/>
      <c r="CI89" s="636"/>
      <c r="CJ89" s="138">
        <f t="shared" si="96"/>
        <v>14.610659964239071</v>
      </c>
      <c r="CK89" s="138">
        <f t="shared" si="84"/>
        <v>17.046288768838316</v>
      </c>
      <c r="CL89" s="138">
        <f t="shared" si="85"/>
        <v>20.089922044214017</v>
      </c>
      <c r="CM89" s="139">
        <f t="shared" si="86"/>
        <v>25.569682182325991</v>
      </c>
      <c r="CN89" s="432"/>
      <c r="CO89" s="432"/>
      <c r="CP89" s="432"/>
      <c r="CQ89" s="432"/>
    </row>
    <row r="90" spans="1:95" x14ac:dyDescent="0.2">
      <c r="A90" s="152" t="s">
        <v>142</v>
      </c>
      <c r="B90" s="150"/>
      <c r="C90" s="412"/>
      <c r="D90" s="138">
        <f t="shared" ref="D90:G90" si="99">D63*1.015</f>
        <v>12.386856999999997</v>
      </c>
      <c r="E90" s="138">
        <f t="shared" si="99"/>
        <v>14.451366999999999</v>
      </c>
      <c r="F90" s="138">
        <f t="shared" si="99"/>
        <v>17.032105999999999</v>
      </c>
      <c r="G90" s="139">
        <f t="shared" si="99"/>
        <v>21.677050499999996</v>
      </c>
      <c r="M90" s="152" t="s">
        <v>142</v>
      </c>
      <c r="N90" s="150"/>
      <c r="O90" s="412"/>
      <c r="P90" s="138">
        <f t="shared" si="76"/>
        <v>12.634594139999997</v>
      </c>
      <c r="Q90" s="138">
        <f t="shared" si="76"/>
        <v>14.74039434</v>
      </c>
      <c r="R90" s="138">
        <f t="shared" si="76"/>
        <v>17.372748120000001</v>
      </c>
      <c r="S90" s="139">
        <f t="shared" si="76"/>
        <v>22.110591509999995</v>
      </c>
      <c r="Y90" s="152" t="s">
        <v>142</v>
      </c>
      <c r="Z90" s="150"/>
      <c r="AA90" s="412"/>
      <c r="AB90" s="138">
        <f t="shared" si="77"/>
        <v>12.950458993499996</v>
      </c>
      <c r="AC90" s="138">
        <f t="shared" si="77"/>
        <v>15.108904198499999</v>
      </c>
      <c r="AD90" s="138">
        <f t="shared" si="78"/>
        <v>17.807066823</v>
      </c>
      <c r="AE90" s="139">
        <f t="shared" si="78"/>
        <v>22.663356297749992</v>
      </c>
      <c r="AK90" s="152" t="s">
        <v>142</v>
      </c>
      <c r="AL90" s="150"/>
      <c r="AM90" s="412"/>
      <c r="AN90" s="138">
        <f t="shared" si="79"/>
        <v>13.306596615821247</v>
      </c>
      <c r="AO90" s="138">
        <f t="shared" si="79"/>
        <v>15.52439906395875</v>
      </c>
      <c r="AP90" s="138">
        <f t="shared" si="80"/>
        <v>18.296761160632499</v>
      </c>
      <c r="AQ90" s="139">
        <f t="shared" si="80"/>
        <v>23.28659859593812</v>
      </c>
      <c r="AW90" s="152" t="s">
        <v>142</v>
      </c>
      <c r="AX90" s="635"/>
      <c r="AY90" s="636"/>
      <c r="AZ90" s="138">
        <f t="shared" si="81"/>
        <v>13.838860480454098</v>
      </c>
      <c r="BA90" s="138">
        <f t="shared" si="81"/>
        <v>16.145375026517101</v>
      </c>
      <c r="BB90" s="138">
        <f t="shared" si="81"/>
        <v>19.0286316070578</v>
      </c>
      <c r="BC90" s="139">
        <f t="shared" si="81"/>
        <v>24.218062539775644</v>
      </c>
      <c r="BD90" s="432"/>
      <c r="BE90" s="432"/>
      <c r="BF90" s="432"/>
      <c r="BG90" s="432"/>
      <c r="BI90" s="152" t="s">
        <v>142</v>
      </c>
      <c r="BJ90" s="635"/>
      <c r="BK90" s="636"/>
      <c r="BL90" s="138">
        <f t="shared" si="88"/>
        <v>14.323220597269991</v>
      </c>
      <c r="BM90" s="138">
        <f t="shared" si="89"/>
        <v>16.710463152445197</v>
      </c>
      <c r="BN90" s="138">
        <f t="shared" si="90"/>
        <v>19.694633713304821</v>
      </c>
      <c r="BO90" s="139">
        <f t="shared" si="91"/>
        <v>25.06569472866779</v>
      </c>
      <c r="BP90" s="432"/>
      <c r="BQ90" s="432"/>
      <c r="BR90" s="432"/>
      <c r="BS90" s="432"/>
      <c r="BU90" s="152" t="s">
        <v>142</v>
      </c>
      <c r="BV90" s="635"/>
      <c r="BW90" s="636"/>
      <c r="BX90" s="138">
        <f t="shared" si="92"/>
        <v>14.752917215188091</v>
      </c>
      <c r="BY90" s="138">
        <f t="shared" si="93"/>
        <v>17.211777047018554</v>
      </c>
      <c r="BZ90" s="138">
        <f t="shared" si="94"/>
        <v>20.285472724703965</v>
      </c>
      <c r="CA90" s="139">
        <f t="shared" si="95"/>
        <v>25.817665570527826</v>
      </c>
      <c r="CB90" s="432"/>
      <c r="CC90" s="432"/>
      <c r="CD90" s="432"/>
      <c r="CE90" s="432"/>
      <c r="CG90" s="152" t="s">
        <v>142</v>
      </c>
      <c r="CH90" s="635"/>
      <c r="CI90" s="636"/>
      <c r="CJ90" s="138">
        <f t="shared" si="96"/>
        <v>15.195504731643734</v>
      </c>
      <c r="CK90" s="138">
        <f t="shared" si="84"/>
        <v>17.728130358429112</v>
      </c>
      <c r="CL90" s="138">
        <f t="shared" si="85"/>
        <v>20.894036906445084</v>
      </c>
      <c r="CM90" s="139">
        <f t="shared" si="86"/>
        <v>26.592195537643661</v>
      </c>
      <c r="CN90" s="432"/>
      <c r="CO90" s="432"/>
      <c r="CP90" s="432"/>
      <c r="CQ90" s="432"/>
    </row>
    <row r="91" spans="1:95" x14ac:dyDescent="0.2">
      <c r="A91" s="152" t="s">
        <v>142</v>
      </c>
      <c r="B91" s="150"/>
      <c r="C91" s="412"/>
      <c r="D91" s="138">
        <f t="shared" ref="D91:G91" si="100">D64*1.015</f>
        <v>12.882379999999999</v>
      </c>
      <c r="E91" s="138">
        <f t="shared" si="100"/>
        <v>15.029206499999999</v>
      </c>
      <c r="F91" s="138">
        <f t="shared" si="100"/>
        <v>17.713170999999999</v>
      </c>
      <c r="G91" s="139">
        <f t="shared" si="100"/>
        <v>22.544367999999999</v>
      </c>
      <c r="M91" s="152" t="s">
        <v>142</v>
      </c>
      <c r="N91" s="150"/>
      <c r="O91" s="412"/>
      <c r="P91" s="138">
        <f t="shared" si="76"/>
        <v>13.1400276</v>
      </c>
      <c r="Q91" s="138">
        <f t="shared" si="76"/>
        <v>15.32979063</v>
      </c>
      <c r="R91" s="138">
        <f t="shared" si="76"/>
        <v>18.067434419999998</v>
      </c>
      <c r="S91" s="139">
        <f t="shared" si="76"/>
        <v>22.995255359999998</v>
      </c>
      <c r="Y91" s="152" t="s">
        <v>142</v>
      </c>
      <c r="Z91" s="150"/>
      <c r="AA91" s="412"/>
      <c r="AB91" s="138">
        <f t="shared" si="77"/>
        <v>13.468528289999998</v>
      </c>
      <c r="AC91" s="138">
        <f t="shared" si="77"/>
        <v>15.713035395749998</v>
      </c>
      <c r="AD91" s="138">
        <f t="shared" si="78"/>
        <v>18.519120280499997</v>
      </c>
      <c r="AE91" s="139">
        <f t="shared" si="78"/>
        <v>23.570136743999996</v>
      </c>
      <c r="AK91" s="152" t="s">
        <v>142</v>
      </c>
      <c r="AL91" s="150"/>
      <c r="AM91" s="412"/>
      <c r="AN91" s="138">
        <f t="shared" si="79"/>
        <v>13.838912817974999</v>
      </c>
      <c r="AO91" s="138">
        <f t="shared" si="79"/>
        <v>16.145143869133125</v>
      </c>
      <c r="AP91" s="138">
        <f t="shared" si="80"/>
        <v>19.02839608821375</v>
      </c>
      <c r="AQ91" s="139">
        <f t="shared" si="80"/>
        <v>24.218315504459998</v>
      </c>
      <c r="AW91" s="152" t="s">
        <v>142</v>
      </c>
      <c r="AX91" s="635"/>
      <c r="AY91" s="636"/>
      <c r="AZ91" s="138">
        <f t="shared" si="81"/>
        <v>14.392469330693999</v>
      </c>
      <c r="BA91" s="138">
        <f t="shared" si="81"/>
        <v>16.790949623898452</v>
      </c>
      <c r="BB91" s="138">
        <f t="shared" si="81"/>
        <v>19.7895319317423</v>
      </c>
      <c r="BC91" s="139">
        <f t="shared" si="81"/>
        <v>25.187048124638398</v>
      </c>
      <c r="BD91" s="432"/>
      <c r="BE91" s="432"/>
      <c r="BF91" s="432"/>
      <c r="BG91" s="432"/>
      <c r="BI91" s="152" t="s">
        <v>142</v>
      </c>
      <c r="BJ91" s="635"/>
      <c r="BK91" s="636"/>
      <c r="BL91" s="138">
        <f t="shared" si="88"/>
        <v>14.896205757268287</v>
      </c>
      <c r="BM91" s="138">
        <f t="shared" si="89"/>
        <v>17.378632860734896</v>
      </c>
      <c r="BN91" s="138">
        <f t="shared" si="90"/>
        <v>20.482165549353279</v>
      </c>
      <c r="BO91" s="139">
        <f t="shared" si="91"/>
        <v>26.068594809000739</v>
      </c>
      <c r="BP91" s="432"/>
      <c r="BQ91" s="432"/>
      <c r="BR91" s="432"/>
      <c r="BS91" s="432"/>
      <c r="BU91" s="152" t="s">
        <v>142</v>
      </c>
      <c r="BV91" s="635"/>
      <c r="BW91" s="636"/>
      <c r="BX91" s="138">
        <f t="shared" si="92"/>
        <v>15.343091929986336</v>
      </c>
      <c r="BY91" s="138">
        <f t="shared" si="93"/>
        <v>17.899991846556944</v>
      </c>
      <c r="BZ91" s="138">
        <f t="shared" si="94"/>
        <v>21.09663051583388</v>
      </c>
      <c r="CA91" s="139">
        <f t="shared" si="95"/>
        <v>26.850652653270764</v>
      </c>
      <c r="CB91" s="432"/>
      <c r="CC91" s="432"/>
      <c r="CD91" s="432"/>
      <c r="CE91" s="432"/>
      <c r="CG91" s="152" t="s">
        <v>142</v>
      </c>
      <c r="CH91" s="635"/>
      <c r="CI91" s="636"/>
      <c r="CJ91" s="138">
        <f t="shared" si="96"/>
        <v>15.803384687885927</v>
      </c>
      <c r="CK91" s="138">
        <f t="shared" si="84"/>
        <v>18.436991601953654</v>
      </c>
      <c r="CL91" s="138">
        <f t="shared" si="85"/>
        <v>21.729529431308897</v>
      </c>
      <c r="CM91" s="139">
        <f t="shared" si="86"/>
        <v>27.656172232868887</v>
      </c>
      <c r="CN91" s="432"/>
      <c r="CO91" s="432"/>
      <c r="CP91" s="432"/>
      <c r="CQ91" s="432"/>
    </row>
    <row r="92" spans="1:95" x14ac:dyDescent="0.2">
      <c r="A92" s="153" t="s">
        <v>142</v>
      </c>
      <c r="B92" s="399"/>
      <c r="C92" s="418"/>
      <c r="D92" s="141">
        <f t="shared" ref="D92:G92" si="101">D65*1.015</f>
        <v>13.397594</v>
      </c>
      <c r="E92" s="141">
        <f t="shared" si="101"/>
        <v>15.630390999999998</v>
      </c>
      <c r="F92" s="141">
        <f t="shared" si="101"/>
        <v>18.421843999999997</v>
      </c>
      <c r="G92" s="142">
        <f t="shared" si="101"/>
        <v>23.445789499999997</v>
      </c>
      <c r="M92" s="153" t="s">
        <v>142</v>
      </c>
      <c r="N92" s="399"/>
      <c r="O92" s="418"/>
      <c r="P92" s="141">
        <f t="shared" si="76"/>
        <v>13.66554588</v>
      </c>
      <c r="Q92" s="141">
        <f t="shared" si="76"/>
        <v>15.942998819999998</v>
      </c>
      <c r="R92" s="141">
        <f t="shared" si="76"/>
        <v>18.790280879999997</v>
      </c>
      <c r="S92" s="142">
        <f t="shared" si="76"/>
        <v>23.914705289999997</v>
      </c>
      <c r="Y92" s="153" t="s">
        <v>142</v>
      </c>
      <c r="Z92" s="399"/>
      <c r="AA92" s="418"/>
      <c r="AB92" s="141">
        <f t="shared" si="77"/>
        <v>14.007184526999998</v>
      </c>
      <c r="AC92" s="141">
        <f t="shared" si="77"/>
        <v>16.341573790499996</v>
      </c>
      <c r="AD92" s="141">
        <f t="shared" si="78"/>
        <v>19.260037901999997</v>
      </c>
      <c r="AE92" s="142">
        <f t="shared" si="78"/>
        <v>24.512572922249994</v>
      </c>
      <c r="AK92" s="153" t="s">
        <v>142</v>
      </c>
      <c r="AL92" s="399"/>
      <c r="AM92" s="418"/>
      <c r="AN92" s="141">
        <f t="shared" si="79"/>
        <v>14.392382101492499</v>
      </c>
      <c r="AO92" s="141">
        <f t="shared" si="79"/>
        <v>16.790967069738748</v>
      </c>
      <c r="AP92" s="141">
        <f t="shared" si="80"/>
        <v>19.789688944304999</v>
      </c>
      <c r="AQ92" s="142">
        <f t="shared" si="80"/>
        <v>25.18666867761187</v>
      </c>
      <c r="AW92" s="153" t="s">
        <v>142</v>
      </c>
      <c r="AX92" s="637"/>
      <c r="AY92" s="638"/>
      <c r="AZ92" s="141">
        <f t="shared" si="81"/>
        <v>14.968077385552199</v>
      </c>
      <c r="BA92" s="141">
        <f t="shared" si="81"/>
        <v>17.462605752528297</v>
      </c>
      <c r="BB92" s="141">
        <f t="shared" si="81"/>
        <v>20.581276502077198</v>
      </c>
      <c r="BC92" s="142">
        <f t="shared" si="81"/>
        <v>26.194135424716347</v>
      </c>
      <c r="BD92" s="432"/>
      <c r="BE92" s="432"/>
      <c r="BF92" s="432"/>
      <c r="BG92" s="432"/>
      <c r="BI92" s="153" t="s">
        <v>142</v>
      </c>
      <c r="BJ92" s="637"/>
      <c r="BK92" s="638"/>
      <c r="BL92" s="141">
        <f t="shared" si="88"/>
        <v>15.491960094046524</v>
      </c>
      <c r="BM92" s="141">
        <f t="shared" si="89"/>
        <v>18.073796953866786</v>
      </c>
      <c r="BN92" s="141">
        <f t="shared" si="90"/>
        <v>21.301621179649899</v>
      </c>
      <c r="BO92" s="142">
        <f t="shared" si="91"/>
        <v>27.110930164581418</v>
      </c>
      <c r="BP92" s="432"/>
      <c r="BQ92" s="432"/>
      <c r="BR92" s="432"/>
      <c r="BS92" s="432"/>
      <c r="BU92" s="153" t="s">
        <v>142</v>
      </c>
      <c r="BV92" s="637"/>
      <c r="BW92" s="638"/>
      <c r="BX92" s="141">
        <f t="shared" si="92"/>
        <v>15.956718896867921</v>
      </c>
      <c r="BY92" s="141">
        <f t="shared" si="93"/>
        <v>18.616010862482792</v>
      </c>
      <c r="BZ92" s="141">
        <f t="shared" si="94"/>
        <v>21.940669815039396</v>
      </c>
      <c r="CA92" s="142">
        <f t="shared" si="95"/>
        <v>27.92425806951886</v>
      </c>
      <c r="CB92" s="432"/>
      <c r="CC92" s="432"/>
      <c r="CD92" s="432"/>
      <c r="CE92" s="432"/>
      <c r="CG92" s="153" t="s">
        <v>142</v>
      </c>
      <c r="CH92" s="637"/>
      <c r="CI92" s="638"/>
      <c r="CJ92" s="141">
        <f t="shared" si="96"/>
        <v>16.435420463773958</v>
      </c>
      <c r="CK92" s="141">
        <f t="shared" si="84"/>
        <v>19.174491188357276</v>
      </c>
      <c r="CL92" s="141">
        <f t="shared" si="85"/>
        <v>22.598889909490577</v>
      </c>
      <c r="CM92" s="142">
        <f t="shared" si="86"/>
        <v>28.761985811604426</v>
      </c>
      <c r="CN92" s="432"/>
      <c r="CO92" s="432"/>
      <c r="CP92" s="432"/>
      <c r="CQ92" s="432"/>
    </row>
    <row r="93" spans="1:95" hidden="1" x14ac:dyDescent="0.2"/>
    <row r="94" spans="1:95" ht="15.75" hidden="1" x14ac:dyDescent="0.2">
      <c r="A94" s="155" t="s">
        <v>269</v>
      </c>
      <c r="B94" s="156"/>
      <c r="C94" s="156"/>
      <c r="D94" s="156"/>
      <c r="E94" s="156"/>
      <c r="F94" s="156"/>
      <c r="G94" s="156"/>
      <c r="H94" s="156"/>
      <c r="I94" s="156"/>
      <c r="K94" s="401" t="s">
        <v>249</v>
      </c>
      <c r="L94" s="401"/>
      <c r="M94" s="133"/>
      <c r="N94" s="82" t="s">
        <v>252</v>
      </c>
      <c r="Y94" s="82" t="s">
        <v>253</v>
      </c>
    </row>
    <row r="95" spans="1:95" hidden="1" x14ac:dyDescent="0.2">
      <c r="A95" s="207"/>
      <c r="B95" s="208">
        <v>110</v>
      </c>
      <c r="C95" s="208">
        <v>111</v>
      </c>
      <c r="D95" s="208">
        <v>112</v>
      </c>
      <c r="E95" s="208" t="s">
        <v>268</v>
      </c>
      <c r="F95" s="208">
        <v>113</v>
      </c>
      <c r="G95" s="208">
        <v>114</v>
      </c>
      <c r="H95" s="208">
        <v>115</v>
      </c>
      <c r="I95" s="208">
        <v>116</v>
      </c>
      <c r="J95" s="208">
        <v>117</v>
      </c>
      <c r="K95" s="209">
        <v>118</v>
      </c>
      <c r="L95" s="117"/>
      <c r="M95" s="200" t="s">
        <v>62</v>
      </c>
      <c r="N95" s="158">
        <v>110</v>
      </c>
      <c r="O95" s="158">
        <v>111</v>
      </c>
      <c r="P95" s="158">
        <v>112</v>
      </c>
      <c r="Q95" s="158"/>
      <c r="R95" s="158">
        <v>113</v>
      </c>
      <c r="S95" s="158">
        <v>114</v>
      </c>
      <c r="T95" s="158">
        <v>115</v>
      </c>
      <c r="U95" s="158">
        <v>116</v>
      </c>
      <c r="V95" s="158">
        <v>117</v>
      </c>
      <c r="W95" s="158">
        <v>118</v>
      </c>
      <c r="X95" s="158"/>
      <c r="Y95" s="158" t="s">
        <v>62</v>
      </c>
      <c r="Z95" s="158">
        <v>110</v>
      </c>
      <c r="AA95" s="158">
        <v>111</v>
      </c>
      <c r="AB95" s="158">
        <v>112</v>
      </c>
      <c r="AC95" s="158"/>
      <c r="AD95" s="158">
        <v>113</v>
      </c>
      <c r="AE95" s="158">
        <v>114</v>
      </c>
      <c r="AF95" s="158">
        <v>115</v>
      </c>
      <c r="AG95" s="158">
        <v>116</v>
      </c>
      <c r="AH95" s="158">
        <v>117</v>
      </c>
      <c r="AI95" s="158">
        <v>118</v>
      </c>
      <c r="AJ95" s="117"/>
    </row>
    <row r="96" spans="1:95" hidden="1" x14ac:dyDescent="0.2">
      <c r="A96" s="392" t="s">
        <v>270</v>
      </c>
      <c r="B96" s="228">
        <f>B69*1.02</f>
        <v>15.455683109999997</v>
      </c>
      <c r="C96" s="228">
        <f>C69*1.02</f>
        <v>17.901889949999997</v>
      </c>
      <c r="D96" s="228">
        <f>D69*1.02</f>
        <v>21.02207709</v>
      </c>
      <c r="E96" s="228">
        <f>D96+1</f>
        <v>22.02207709</v>
      </c>
      <c r="F96" s="228">
        <f t="shared" ref="F96:K96" si="102">F69*1.02</f>
        <v>23.995562219999997</v>
      </c>
      <c r="G96" s="228">
        <f t="shared" si="102"/>
        <v>24.90238149</v>
      </c>
      <c r="H96" s="228">
        <f t="shared" si="102"/>
        <v>25.914283709999999</v>
      </c>
      <c r="I96" s="228">
        <f t="shared" si="102"/>
        <v>26.863239689999997</v>
      </c>
      <c r="J96" s="228">
        <f t="shared" si="102"/>
        <v>28.739720939999994</v>
      </c>
      <c r="K96" s="190">
        <f t="shared" si="102"/>
        <v>29.604403499999997</v>
      </c>
      <c r="L96" s="394"/>
      <c r="M96" s="201" t="s">
        <v>270</v>
      </c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59" t="s">
        <v>270</v>
      </c>
      <c r="Z96" s="163">
        <f>(B96-B69)/B69</f>
        <v>0.02</v>
      </c>
      <c r="AA96" s="163">
        <f>(C96-C69)/C69</f>
        <v>2.0000000000000032E-2</v>
      </c>
      <c r="AB96" s="163">
        <f>(D96-D69)/D69</f>
        <v>2.0000000000000084E-2</v>
      </c>
      <c r="AC96" s="163"/>
      <c r="AD96" s="163">
        <f t="shared" ref="AD96:AI96" si="103">(F96-F69)/F69</f>
        <v>1.9999999999999966E-2</v>
      </c>
      <c r="AE96" s="163">
        <f t="shared" si="103"/>
        <v>2.0000000000000035E-2</v>
      </c>
      <c r="AF96" s="163">
        <f t="shared" si="103"/>
        <v>2.0000000000000035E-2</v>
      </c>
      <c r="AG96" s="163">
        <f t="shared" si="103"/>
        <v>2.0000000000000084E-2</v>
      </c>
      <c r="AH96" s="163">
        <f t="shared" si="103"/>
        <v>1.999999999999999E-2</v>
      </c>
      <c r="AI96" s="163">
        <f t="shared" si="103"/>
        <v>2.0000000000000063E-2</v>
      </c>
      <c r="AJ96" s="395"/>
    </row>
    <row r="97" spans="1:36" hidden="1" x14ac:dyDescent="0.2">
      <c r="A97" s="160"/>
      <c r="B97" s="393"/>
      <c r="C97" s="394"/>
      <c r="D97" s="394"/>
      <c r="E97" s="394"/>
      <c r="F97" s="394"/>
      <c r="G97" s="394"/>
      <c r="H97" s="394"/>
      <c r="I97" s="394"/>
      <c r="J97" s="394"/>
      <c r="K97" s="394"/>
      <c r="L97" s="394"/>
      <c r="M97" s="111"/>
      <c r="Y97" s="111"/>
      <c r="Z97" s="395"/>
      <c r="AA97" s="395"/>
      <c r="AB97" s="395"/>
      <c r="AC97" s="395"/>
      <c r="AD97" s="395"/>
      <c r="AE97" s="395"/>
      <c r="AF97" s="395"/>
      <c r="AG97" s="395"/>
      <c r="AH97" s="395"/>
      <c r="AI97" s="395"/>
      <c r="AJ97" s="395"/>
    </row>
    <row r="98" spans="1:36" hidden="1" x14ac:dyDescent="0.2">
      <c r="A98" s="396" t="s">
        <v>95</v>
      </c>
      <c r="B98" s="397"/>
      <c r="C98" s="143"/>
      <c r="D98" s="144"/>
      <c r="E98" s="85" t="s">
        <v>2</v>
      </c>
      <c r="F98" s="143"/>
      <c r="G98" s="143"/>
      <c r="H98" s="143"/>
      <c r="I98" s="143"/>
      <c r="J98" s="145"/>
    </row>
    <row r="99" spans="1:36" hidden="1" x14ac:dyDescent="0.2">
      <c r="A99" s="129" t="s">
        <v>138</v>
      </c>
      <c r="B99" s="131"/>
      <c r="C99" s="130"/>
      <c r="D99" s="131"/>
      <c r="E99" s="131" t="s">
        <v>139</v>
      </c>
      <c r="F99" s="130"/>
      <c r="G99" s="130"/>
      <c r="H99" s="130"/>
      <c r="I99" s="130"/>
      <c r="J99" s="146"/>
    </row>
    <row r="100" spans="1:36" hidden="1" x14ac:dyDescent="0.2">
      <c r="A100" s="125"/>
      <c r="B100" s="126"/>
      <c r="D100" s="147">
        <v>1</v>
      </c>
      <c r="E100" s="111">
        <v>2</v>
      </c>
      <c r="F100" s="111">
        <v>3</v>
      </c>
      <c r="G100" s="111">
        <v>4</v>
      </c>
      <c r="J100" s="148"/>
    </row>
    <row r="101" spans="1:36" hidden="1" x14ac:dyDescent="0.2">
      <c r="A101" s="398" t="s">
        <v>270</v>
      </c>
      <c r="B101" s="399"/>
      <c r="C101" s="400"/>
      <c r="D101" s="141">
        <f>D86*1.02</f>
        <v>10.595777850000001</v>
      </c>
      <c r="E101" s="141">
        <f>E86*1.02</f>
        <v>12.36096435</v>
      </c>
      <c r="F101" s="141">
        <f>F86*1.02</f>
        <v>14.568948659999998</v>
      </c>
      <c r="G101" s="141">
        <f>G86*1.02</f>
        <v>18.541705350000001</v>
      </c>
      <c r="H101" s="130"/>
      <c r="I101" s="130"/>
      <c r="J101" s="146"/>
    </row>
    <row r="102" spans="1:36" hidden="1" x14ac:dyDescent="0.2"/>
    <row r="103" spans="1:36" ht="15.75" hidden="1" x14ac:dyDescent="0.2">
      <c r="A103" s="155" t="s">
        <v>269</v>
      </c>
      <c r="B103" s="156"/>
      <c r="C103" s="156"/>
      <c r="D103" s="156"/>
      <c r="E103" s="156"/>
      <c r="F103" s="156"/>
      <c r="G103" s="156"/>
      <c r="H103" s="156"/>
      <c r="I103" s="156"/>
      <c r="K103" s="401" t="s">
        <v>254</v>
      </c>
      <c r="L103" s="401"/>
      <c r="M103" s="133"/>
      <c r="N103" s="82" t="s">
        <v>255</v>
      </c>
      <c r="Y103" s="82" t="s">
        <v>256</v>
      </c>
    </row>
    <row r="104" spans="1:36" hidden="1" x14ac:dyDescent="0.2">
      <c r="A104" s="207"/>
      <c r="B104" s="208">
        <v>110</v>
      </c>
      <c r="C104" s="208">
        <v>111</v>
      </c>
      <c r="D104" s="208">
        <v>112</v>
      </c>
      <c r="E104" s="208" t="s">
        <v>268</v>
      </c>
      <c r="F104" s="208">
        <v>113</v>
      </c>
      <c r="G104" s="208">
        <v>114</v>
      </c>
      <c r="H104" s="208">
        <v>115</v>
      </c>
      <c r="I104" s="208">
        <v>116</v>
      </c>
      <c r="J104" s="208">
        <v>117</v>
      </c>
      <c r="K104" s="209">
        <v>118</v>
      </c>
      <c r="L104" s="117"/>
      <c r="M104" s="200" t="s">
        <v>62</v>
      </c>
      <c r="N104" s="158">
        <v>110</v>
      </c>
      <c r="O104" s="158">
        <v>111</v>
      </c>
      <c r="P104" s="158">
        <v>112</v>
      </c>
      <c r="Q104" s="158"/>
      <c r="R104" s="158">
        <v>113</v>
      </c>
      <c r="S104" s="158">
        <v>114</v>
      </c>
      <c r="T104" s="158">
        <v>115</v>
      </c>
      <c r="U104" s="158">
        <v>116</v>
      </c>
      <c r="V104" s="158">
        <v>117</v>
      </c>
      <c r="W104" s="158">
        <v>118</v>
      </c>
      <c r="X104" s="158"/>
      <c r="Y104" s="158" t="s">
        <v>62</v>
      </c>
      <c r="Z104" s="158">
        <v>110</v>
      </c>
      <c r="AA104" s="158">
        <v>111</v>
      </c>
      <c r="AB104" s="158">
        <v>112</v>
      </c>
      <c r="AC104" s="158"/>
      <c r="AD104" s="158">
        <v>113</v>
      </c>
      <c r="AE104" s="158">
        <v>114</v>
      </c>
      <c r="AF104" s="158">
        <v>115</v>
      </c>
      <c r="AG104" s="158">
        <v>116</v>
      </c>
      <c r="AH104" s="158">
        <v>117</v>
      </c>
      <c r="AI104" s="158">
        <v>118</v>
      </c>
      <c r="AJ104" s="117"/>
    </row>
    <row r="105" spans="1:36" hidden="1" x14ac:dyDescent="0.2">
      <c r="A105" s="392" t="s">
        <v>270</v>
      </c>
      <c r="B105" s="228">
        <f>B96*1.025</f>
        <v>15.842075187749996</v>
      </c>
      <c r="C105" s="228">
        <f>C96*1.025</f>
        <v>18.349437198749996</v>
      </c>
      <c r="D105" s="228">
        <f>D96*1.025</f>
        <v>21.547629017249999</v>
      </c>
      <c r="E105" s="228">
        <f>D105+1</f>
        <v>22.547629017249999</v>
      </c>
      <c r="F105" s="228">
        <f t="shared" ref="F105:K105" si="104">F96*1.025</f>
        <v>24.595451275499993</v>
      </c>
      <c r="G105" s="228">
        <f t="shared" si="104"/>
        <v>25.524941027249998</v>
      </c>
      <c r="H105" s="228">
        <f t="shared" si="104"/>
        <v>26.562140802749997</v>
      </c>
      <c r="I105" s="228">
        <f t="shared" si="104"/>
        <v>27.534820682249993</v>
      </c>
      <c r="J105" s="228">
        <f t="shared" si="104"/>
        <v>29.458213963499993</v>
      </c>
      <c r="K105" s="190">
        <f t="shared" si="104"/>
        <v>30.344513587499993</v>
      </c>
      <c r="L105" s="394"/>
      <c r="M105" s="201" t="s">
        <v>270</v>
      </c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59" t="s">
        <v>270</v>
      </c>
      <c r="Z105" s="163">
        <f>(B105-B96)/B96</f>
        <v>2.4999999999999953E-2</v>
      </c>
      <c r="AA105" s="163">
        <f>(C105-C96)/C96</f>
        <v>2.4999999999999922E-2</v>
      </c>
      <c r="AB105" s="163">
        <f>(D105-D96)/D96</f>
        <v>2.4999999999999981E-2</v>
      </c>
      <c r="AC105" s="163"/>
      <c r="AD105" s="163">
        <f t="shared" ref="AD105:AI105" si="105">(F105-F96)/F96</f>
        <v>2.4999999999999866E-2</v>
      </c>
      <c r="AE105" s="163">
        <f t="shared" si="105"/>
        <v>2.4999999999999925E-2</v>
      </c>
      <c r="AF105" s="163">
        <f t="shared" si="105"/>
        <v>2.4999999999999925E-2</v>
      </c>
      <c r="AG105" s="163">
        <f t="shared" si="105"/>
        <v>2.499999999999987E-2</v>
      </c>
      <c r="AH105" s="163">
        <f t="shared" si="105"/>
        <v>2.4999999999999967E-2</v>
      </c>
      <c r="AI105" s="163">
        <f t="shared" si="105"/>
        <v>2.4999999999999873E-2</v>
      </c>
      <c r="AJ105" s="395"/>
    </row>
    <row r="106" spans="1:36" hidden="1" x14ac:dyDescent="0.2">
      <c r="A106" s="160"/>
      <c r="B106" s="393"/>
      <c r="C106" s="394"/>
      <c r="D106" s="394"/>
      <c r="E106" s="394"/>
      <c r="F106" s="394"/>
      <c r="G106" s="394"/>
      <c r="H106" s="394"/>
      <c r="I106" s="394"/>
      <c r="J106" s="394"/>
      <c r="K106" s="394"/>
      <c r="L106" s="394"/>
      <c r="M106" s="111"/>
      <c r="Y106" s="111"/>
      <c r="Z106" s="395"/>
      <c r="AA106" s="395"/>
      <c r="AB106" s="395"/>
      <c r="AC106" s="395"/>
      <c r="AD106" s="395"/>
      <c r="AE106" s="395"/>
      <c r="AF106" s="395"/>
      <c r="AG106" s="395"/>
      <c r="AH106" s="395"/>
      <c r="AI106" s="395"/>
      <c r="AJ106" s="395"/>
    </row>
    <row r="107" spans="1:36" hidden="1" x14ac:dyDescent="0.2">
      <c r="A107" s="396" t="s">
        <v>95</v>
      </c>
      <c r="B107" s="397"/>
      <c r="C107" s="143"/>
      <c r="D107" s="144"/>
      <c r="E107" s="85" t="s">
        <v>2</v>
      </c>
      <c r="F107" s="143"/>
      <c r="G107" s="143"/>
      <c r="H107" s="143"/>
      <c r="I107" s="143"/>
      <c r="J107" s="145"/>
    </row>
    <row r="108" spans="1:36" hidden="1" x14ac:dyDescent="0.2">
      <c r="A108" s="129" t="s">
        <v>138</v>
      </c>
      <c r="B108" s="131"/>
      <c r="C108" s="130"/>
      <c r="D108" s="131"/>
      <c r="E108" s="131" t="s">
        <v>139</v>
      </c>
      <c r="F108" s="130"/>
      <c r="G108" s="130"/>
      <c r="H108" s="130"/>
      <c r="I108" s="130"/>
      <c r="J108" s="146"/>
    </row>
    <row r="109" spans="1:36" hidden="1" x14ac:dyDescent="0.2">
      <c r="A109" s="125"/>
      <c r="B109" s="126"/>
      <c r="D109" s="147">
        <v>1</v>
      </c>
      <c r="E109" s="111">
        <v>2</v>
      </c>
      <c r="F109" s="111">
        <v>3</v>
      </c>
      <c r="G109" s="111">
        <v>4</v>
      </c>
      <c r="J109" s="148"/>
    </row>
    <row r="110" spans="1:36" hidden="1" x14ac:dyDescent="0.2">
      <c r="A110" s="398" t="s">
        <v>270</v>
      </c>
      <c r="B110" s="399"/>
      <c r="C110" s="400"/>
      <c r="D110" s="141">
        <f>D101*1.025</f>
        <v>10.86067229625</v>
      </c>
      <c r="E110" s="141">
        <f>E101*1.025</f>
        <v>12.669988458749998</v>
      </c>
      <c r="F110" s="141">
        <f>F101*1.025</f>
        <v>14.933172376499996</v>
      </c>
      <c r="G110" s="141">
        <f>G101*1.025</f>
        <v>19.005247983749999</v>
      </c>
      <c r="H110" s="130"/>
      <c r="I110" s="130"/>
      <c r="J110" s="146"/>
    </row>
    <row r="111" spans="1:36" hidden="1" x14ac:dyDescent="0.2"/>
    <row r="112" spans="1:36" ht="15.75" hidden="1" x14ac:dyDescent="0.2">
      <c r="A112" s="155" t="s">
        <v>269</v>
      </c>
      <c r="B112" s="156"/>
      <c r="C112" s="156"/>
      <c r="D112" s="156"/>
      <c r="E112" s="156"/>
      <c r="F112" s="156"/>
      <c r="G112" s="156"/>
      <c r="H112" s="156"/>
      <c r="I112" s="156"/>
      <c r="K112" s="401" t="s">
        <v>257</v>
      </c>
      <c r="L112" s="401"/>
      <c r="M112" s="133"/>
      <c r="N112" s="82" t="s">
        <v>258</v>
      </c>
      <c r="Y112" s="82" t="s">
        <v>259</v>
      </c>
    </row>
    <row r="113" spans="1:95" hidden="1" x14ac:dyDescent="0.2">
      <c r="A113" s="207"/>
      <c r="B113" s="208">
        <v>110</v>
      </c>
      <c r="C113" s="208">
        <v>111</v>
      </c>
      <c r="D113" s="208">
        <v>112</v>
      </c>
      <c r="E113" s="208" t="s">
        <v>268</v>
      </c>
      <c r="F113" s="208">
        <v>113</v>
      </c>
      <c r="G113" s="208">
        <v>114</v>
      </c>
      <c r="H113" s="208">
        <v>115</v>
      </c>
      <c r="I113" s="208">
        <v>116</v>
      </c>
      <c r="J113" s="208">
        <v>117</v>
      </c>
      <c r="K113" s="209">
        <v>118</v>
      </c>
      <c r="L113" s="117"/>
      <c r="M113" s="200" t="s">
        <v>62</v>
      </c>
      <c r="N113" s="158">
        <v>110</v>
      </c>
      <c r="O113" s="158">
        <v>111</v>
      </c>
      <c r="P113" s="158">
        <v>112</v>
      </c>
      <c r="Q113" s="158"/>
      <c r="R113" s="158">
        <v>113</v>
      </c>
      <c r="S113" s="158">
        <v>114</v>
      </c>
      <c r="T113" s="158">
        <v>115</v>
      </c>
      <c r="U113" s="158">
        <v>116</v>
      </c>
      <c r="V113" s="158">
        <v>117</v>
      </c>
      <c r="W113" s="158">
        <v>118</v>
      </c>
      <c r="X113" s="158"/>
      <c r="Y113" s="158" t="s">
        <v>62</v>
      </c>
      <c r="Z113" s="158">
        <v>110</v>
      </c>
      <c r="AA113" s="158">
        <v>111</v>
      </c>
      <c r="AB113" s="158">
        <v>112</v>
      </c>
      <c r="AC113" s="158"/>
      <c r="AD113" s="158">
        <v>113</v>
      </c>
      <c r="AE113" s="158">
        <v>114</v>
      </c>
      <c r="AF113" s="158">
        <v>115</v>
      </c>
      <c r="AG113" s="158">
        <v>116</v>
      </c>
      <c r="AH113" s="158">
        <v>117</v>
      </c>
      <c r="AI113" s="158">
        <v>118</v>
      </c>
      <c r="AJ113" s="117"/>
    </row>
    <row r="114" spans="1:95" hidden="1" x14ac:dyDescent="0.2">
      <c r="A114" s="392" t="s">
        <v>270</v>
      </c>
      <c r="B114" s="228">
        <f>B105*1.0275</f>
        <v>16.277732255413124</v>
      </c>
      <c r="C114" s="228">
        <f>C105*1.0275</f>
        <v>18.854046721715623</v>
      </c>
      <c r="D114" s="228">
        <f>D105*1.0275</f>
        <v>22.140188815224377</v>
      </c>
      <c r="E114" s="228">
        <f>D114+1</f>
        <v>23.140188815224377</v>
      </c>
      <c r="F114" s="228">
        <f t="shared" ref="F114:K114" si="106">F105*1.0275</f>
        <v>25.271826185576245</v>
      </c>
      <c r="G114" s="228">
        <f t="shared" si="106"/>
        <v>26.226876905499374</v>
      </c>
      <c r="H114" s="228">
        <f t="shared" si="106"/>
        <v>27.292599674825624</v>
      </c>
      <c r="I114" s="228">
        <f t="shared" si="106"/>
        <v>28.292028251011871</v>
      </c>
      <c r="J114" s="228">
        <f t="shared" si="106"/>
        <v>30.268314847496246</v>
      </c>
      <c r="K114" s="190">
        <f t="shared" si="106"/>
        <v>31.178987711156246</v>
      </c>
      <c r="L114" s="394"/>
      <c r="M114" s="201" t="s">
        <v>270</v>
      </c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59" t="s">
        <v>270</v>
      </c>
      <c r="Z114" s="163">
        <f>(B114-B105)/B105</f>
        <v>2.7500000000000163E-2</v>
      </c>
      <c r="AA114" s="163">
        <f>(C114-C105)/C105</f>
        <v>2.7500000000000097E-2</v>
      </c>
      <c r="AB114" s="163">
        <f>(D114-D105)/D105</f>
        <v>2.7500000000000129E-2</v>
      </c>
      <c r="AC114" s="163"/>
      <c r="AD114" s="163">
        <f t="shared" ref="AD114:AI114" si="107">(F114-F105)/F105</f>
        <v>2.7500000000000076E-2</v>
      </c>
      <c r="AE114" s="163">
        <f t="shared" si="107"/>
        <v>2.7500000000000045E-2</v>
      </c>
      <c r="AF114" s="163">
        <f t="shared" si="107"/>
        <v>2.7500000000000056E-2</v>
      </c>
      <c r="AG114" s="163">
        <f t="shared" si="107"/>
        <v>2.7500000000000108E-2</v>
      </c>
      <c r="AH114" s="163">
        <f t="shared" si="107"/>
        <v>2.750000000000009E-2</v>
      </c>
      <c r="AI114" s="163">
        <f t="shared" si="107"/>
        <v>2.7500000000000118E-2</v>
      </c>
      <c r="AJ114" s="395"/>
    </row>
    <row r="115" spans="1:95" hidden="1" x14ac:dyDescent="0.2">
      <c r="A115" s="160"/>
      <c r="B115" s="393"/>
      <c r="C115" s="394"/>
      <c r="D115" s="394"/>
      <c r="E115" s="394"/>
      <c r="F115" s="394"/>
      <c r="G115" s="394"/>
      <c r="H115" s="394"/>
      <c r="I115" s="394"/>
      <c r="J115" s="394"/>
      <c r="K115" s="394"/>
      <c r="L115" s="394"/>
      <c r="M115" s="111"/>
      <c r="Y115" s="111"/>
      <c r="Z115" s="395"/>
      <c r="AA115" s="395"/>
      <c r="AB115" s="395"/>
      <c r="AC115" s="395"/>
      <c r="AD115" s="395"/>
      <c r="AE115" s="395"/>
      <c r="AF115" s="395"/>
      <c r="AG115" s="395"/>
      <c r="AH115" s="395"/>
      <c r="AI115" s="395"/>
      <c r="AJ115" s="395"/>
    </row>
    <row r="116" spans="1:95" hidden="1" x14ac:dyDescent="0.2">
      <c r="A116" s="396" t="s">
        <v>95</v>
      </c>
      <c r="B116" s="397"/>
      <c r="C116" s="143"/>
      <c r="D116" s="144"/>
      <c r="E116" s="85" t="s">
        <v>2</v>
      </c>
      <c r="F116" s="143"/>
      <c r="G116" s="143"/>
      <c r="H116" s="143"/>
      <c r="I116" s="143"/>
      <c r="J116" s="145"/>
    </row>
    <row r="117" spans="1:95" hidden="1" x14ac:dyDescent="0.2">
      <c r="A117" s="129" t="s">
        <v>138</v>
      </c>
      <c r="B117" s="131"/>
      <c r="C117" s="130"/>
      <c r="D117" s="131"/>
      <c r="E117" s="131" t="s">
        <v>139</v>
      </c>
      <c r="F117" s="130"/>
      <c r="G117" s="130"/>
      <c r="H117" s="130"/>
      <c r="I117" s="130"/>
      <c r="J117" s="146"/>
    </row>
    <row r="118" spans="1:95" hidden="1" x14ac:dyDescent="0.2">
      <c r="A118" s="125"/>
      <c r="B118" s="126"/>
      <c r="D118" s="147">
        <v>1</v>
      </c>
      <c r="E118" s="111">
        <v>2</v>
      </c>
      <c r="F118" s="111">
        <v>3</v>
      </c>
      <c r="G118" s="111">
        <v>4</v>
      </c>
      <c r="J118" s="148"/>
    </row>
    <row r="119" spans="1:95" hidden="1" x14ac:dyDescent="0.2">
      <c r="A119" s="398" t="s">
        <v>270</v>
      </c>
      <c r="B119" s="399"/>
      <c r="C119" s="400"/>
      <c r="D119" s="141">
        <f>D110*1.0275</f>
        <v>11.159340784396875</v>
      </c>
      <c r="E119" s="141">
        <f>E110*1.0275</f>
        <v>13.018413141365624</v>
      </c>
      <c r="F119" s="141">
        <f>F110*1.0275</f>
        <v>15.343834616853748</v>
      </c>
      <c r="G119" s="141">
        <f>G110*1.0275</f>
        <v>19.527892303303126</v>
      </c>
      <c r="H119" s="130"/>
      <c r="I119" s="130"/>
      <c r="J119" s="146"/>
    </row>
    <row r="121" spans="1:95" x14ac:dyDescent="0.2">
      <c r="M121" s="82" t="s">
        <v>276</v>
      </c>
      <c r="Y121" s="82" t="s">
        <v>276</v>
      </c>
      <c r="AK121" s="82" t="s">
        <v>276</v>
      </c>
      <c r="AW121" s="82" t="s">
        <v>276</v>
      </c>
      <c r="BI121" s="82" t="s">
        <v>276</v>
      </c>
      <c r="BU121" s="82" t="s">
        <v>276</v>
      </c>
      <c r="CG121" s="82" t="s">
        <v>276</v>
      </c>
    </row>
    <row r="122" spans="1:95" x14ac:dyDescent="0.2">
      <c r="N122" s="433">
        <f>(N69-B69)/B69</f>
        <v>2.0001114657946885E-2</v>
      </c>
      <c r="O122" s="433">
        <f>(O69-C69)/C69</f>
        <v>2.0000572621104981E-2</v>
      </c>
      <c r="P122" s="433">
        <f t="shared" ref="P122:W134" si="108">(P69-D69)/D69</f>
        <v>2.0001111602811657E-2</v>
      </c>
      <c r="Q122" s="433">
        <f t="shared" si="108"/>
        <v>2.0001060163246317E-2</v>
      </c>
      <c r="R122" s="433">
        <f t="shared" si="108"/>
        <v>2.0001605946951734E-2</v>
      </c>
      <c r="S122" s="433">
        <f t="shared" si="108"/>
        <v>2.0000758168451028E-2</v>
      </c>
      <c r="T122" s="433">
        <f t="shared" si="108"/>
        <v>2.0000641183070628E-2</v>
      </c>
      <c r="U122" s="433">
        <f t="shared" si="108"/>
        <v>1.9998492966579511E-2</v>
      </c>
      <c r="V122" s="433">
        <f t="shared" si="108"/>
        <v>1.9999256819506352E-2</v>
      </c>
      <c r="W122" s="433">
        <f t="shared" si="108"/>
        <v>1.9999879409831837E-2</v>
      </c>
      <c r="Z122" s="433">
        <f t="shared" ref="Z122:Z134" si="109">(Z69-N69)/N69</f>
        <v>2.4998879879267591E-2</v>
      </c>
      <c r="AA122" s="433">
        <f t="shared" ref="AA122:AA134" si="110">(AA69-O69)/O69</f>
        <v>2.4999424572251811E-2</v>
      </c>
      <c r="AB122" s="433">
        <f t="shared" ref="AB122:AB134" si="111">(AB69-P69)/P69</f>
        <v>2.4998882949372383E-2</v>
      </c>
      <c r="AC122" s="433">
        <f t="shared" ref="AC122:AC134" si="112">(AC69-Q69)/Q69</f>
        <v>2.4998934640982254E-2</v>
      </c>
      <c r="AD122" s="433">
        <f t="shared" ref="AD122:AI134" si="113">(AD69-R69)/R69</f>
        <v>2.4998386183300005E-2</v>
      </c>
      <c r="AE122" s="433">
        <f t="shared" si="113"/>
        <v>2.4999238115603228E-2</v>
      </c>
      <c r="AF122" s="433">
        <f t="shared" si="113"/>
        <v>2.4999355674280094E-2</v>
      </c>
      <c r="AG122" s="433">
        <f t="shared" si="113"/>
        <v>2.5001514423076708E-2</v>
      </c>
      <c r="AH122" s="433">
        <f t="shared" si="113"/>
        <v>2.5000746824079382E-2</v>
      </c>
      <c r="AI122" s="433">
        <f t="shared" si="113"/>
        <v>2.5000121181310699E-2</v>
      </c>
      <c r="AL122" s="433">
        <f t="shared" ref="AL122:AL134" si="114">(AL69-Z69)/Z69</f>
        <v>2.7500000000000163E-2</v>
      </c>
      <c r="AM122" s="433">
        <f t="shared" ref="AM122:AM134" si="115">(AM69-AA69)/AA69</f>
        <v>2.7500000000000097E-2</v>
      </c>
      <c r="AN122" s="433">
        <f t="shared" ref="AN122:AN134" si="116">(AN69-AB69)/AB69</f>
        <v>2.7500000000000129E-2</v>
      </c>
      <c r="AO122" s="433">
        <f t="shared" ref="AO122:AO134" si="117">(AO69-AC69)/AC69</f>
        <v>2.7500000000000087E-2</v>
      </c>
      <c r="AP122" s="433">
        <f t="shared" ref="AP122:AU134" si="118">(AP69-AD69)/AD69</f>
        <v>2.7500000000000076E-2</v>
      </c>
      <c r="AQ122" s="433">
        <f t="shared" si="118"/>
        <v>2.7500000000000045E-2</v>
      </c>
      <c r="AR122" s="433">
        <f t="shared" si="118"/>
        <v>2.7500000000000056E-2</v>
      </c>
      <c r="AS122" s="433">
        <f t="shared" si="118"/>
        <v>2.7500000000000108E-2</v>
      </c>
      <c r="AT122" s="433">
        <f t="shared" si="118"/>
        <v>2.750000000000009E-2</v>
      </c>
      <c r="AU122" s="433">
        <f t="shared" si="118"/>
        <v>2.7500000000000118E-2</v>
      </c>
      <c r="AX122" s="433">
        <f>(AX69-AL69)/AL69</f>
        <v>3.9999999999999973E-2</v>
      </c>
      <c r="AY122" s="433">
        <f>(AY69-AM69)/AM69</f>
        <v>0.04</v>
      </c>
      <c r="AZ122" s="433">
        <f t="shared" ref="AZ122:AZ134" si="119">(AZ69-AN69)/AN69</f>
        <v>4.0000000000000112E-2</v>
      </c>
      <c r="BA122" s="433">
        <f t="shared" ref="BA122:BA133" si="120">(BA69-AO69)/AO69</f>
        <v>0.04</v>
      </c>
      <c r="BB122" s="433">
        <f t="shared" ref="BB122:BB134" si="121">(BB69-AP69)/AP69</f>
        <v>4.0000000000000029E-2</v>
      </c>
      <c r="BC122" s="433">
        <f t="shared" ref="BC122:BC134" si="122">(BC69-AQ69)/AQ69</f>
        <v>3.9999999999999987E-2</v>
      </c>
      <c r="BD122" s="433">
        <f t="shared" ref="BD122:BD134" si="123">(BD69-AR69)/AR69</f>
        <v>0.04</v>
      </c>
      <c r="BE122" s="433">
        <f t="shared" ref="BE122:BE134" si="124">(BE69-AS69)/AS69</f>
        <v>4.0000000000000063E-2</v>
      </c>
      <c r="BF122" s="433">
        <f t="shared" ref="BF122:BF134" si="125">(BF69-AT69)/AT69</f>
        <v>4.0000000000000077E-2</v>
      </c>
      <c r="BG122" s="433">
        <f t="shared" ref="BG122:BG134" si="126">(BG69-AU69)/AU69</f>
        <v>4.000000000000007E-2</v>
      </c>
      <c r="BJ122" s="433">
        <f>(BJ69-AX69)/AX69</f>
        <v>3.4999999999999962E-2</v>
      </c>
      <c r="BK122" s="433">
        <f>(BK69-AY69)/AY69</f>
        <v>3.4999999999999906E-2</v>
      </c>
      <c r="BL122" s="433">
        <f t="shared" ref="BL122:BL134" si="127">(BL69-AZ69)/AZ69</f>
        <v>3.4999999999999996E-2</v>
      </c>
      <c r="BM122" s="433">
        <f t="shared" ref="BM122:BM133" si="128">(BM69-BA69)/BA69</f>
        <v>3.4999999999999976E-2</v>
      </c>
      <c r="BN122" s="433">
        <f t="shared" ref="BN122:BN134" si="129">(BN69-BB69)/BB69</f>
        <v>3.4999999999999885E-2</v>
      </c>
      <c r="BO122" s="433">
        <f t="shared" ref="BO122:BO134" si="130">(BO69-BC69)/BC69</f>
        <v>3.4999999999999885E-2</v>
      </c>
      <c r="BP122" s="433">
        <f t="shared" ref="BP122:BP134" si="131">(BP69-BD69)/BD69</f>
        <v>3.4999999999999913E-2</v>
      </c>
      <c r="BQ122" s="433">
        <f t="shared" ref="BQ122:BQ134" si="132">(BQ69-BE69)/BE69</f>
        <v>3.4999999999999913E-2</v>
      </c>
      <c r="BR122" s="433">
        <f t="shared" ref="BR122:BR134" si="133">(BR69-BF69)/BF69</f>
        <v>3.4999999999999878E-2</v>
      </c>
      <c r="BS122" s="433">
        <f t="shared" ref="BS122:BS134" si="134">(BS69-BG69)/BG69</f>
        <v>3.4999999999999885E-2</v>
      </c>
      <c r="BV122" s="433">
        <f>(BV69-BJ69)/BJ69</f>
        <v>3.0000000000000013E-2</v>
      </c>
      <c r="BW122" s="433">
        <f>(BW69-BK69)/BK69</f>
        <v>3.0000000000000075E-2</v>
      </c>
      <c r="BX122" s="433">
        <f t="shared" ref="BX122:BX134" si="135">(BX69-BL69)/BL69</f>
        <v>2.9999999999999964E-2</v>
      </c>
      <c r="BY122" s="433">
        <f t="shared" ref="BY122:BY133" si="136">(BY69-BM69)/BM69</f>
        <v>3.0000000000000044E-2</v>
      </c>
      <c r="BZ122" s="433">
        <f t="shared" ref="BZ122:BZ134" si="137">(BZ69-BN69)/BN69</f>
        <v>3.0000000000000093E-2</v>
      </c>
      <c r="CA122" s="433">
        <f t="shared" ref="CA122:CA134" si="138">(CA69-BO69)/BO69</f>
        <v>3.0000000000000009E-2</v>
      </c>
      <c r="CB122" s="433">
        <f t="shared" ref="CB122:CB134" si="139">(CB69-BP69)/BP69</f>
        <v>2.9999999999999968E-2</v>
      </c>
      <c r="CC122" s="433">
        <f t="shared" ref="CC122:CC134" si="140">(CC69-BQ69)/BQ69</f>
        <v>2.9999999999999995E-2</v>
      </c>
      <c r="CD122" s="433">
        <f t="shared" ref="CD122:CD134" si="141">(CD69-BR69)/BR69</f>
        <v>2.999999999999993E-2</v>
      </c>
      <c r="CE122" s="433">
        <f t="shared" ref="CE122:CE134" si="142">(CE69-BS69)/BS69</f>
        <v>2.9999999999999992E-2</v>
      </c>
      <c r="CH122" s="433">
        <f>(CH69-BV69)/BV69</f>
        <v>3.0000000000000096E-2</v>
      </c>
      <c r="CI122" s="433">
        <f>(CI69-BW69)/BW69</f>
        <v>3.0000000000000093E-2</v>
      </c>
      <c r="CJ122" s="433">
        <f t="shared" ref="CJ122:CJ134" si="143">(CJ69-BX69)/BX69</f>
        <v>3.0000000000000089E-2</v>
      </c>
      <c r="CK122" s="433">
        <f t="shared" ref="CK122:CK133" si="144">(CK69-BY69)/BY69</f>
        <v>2.9999999999999968E-2</v>
      </c>
      <c r="CL122" s="433">
        <f t="shared" ref="CL122:CL134" si="145">(CL69-BZ69)/BZ69</f>
        <v>3.0000000000000051E-2</v>
      </c>
      <c r="CM122" s="433">
        <f t="shared" ref="CM122:CM134" si="146">(CM69-CA69)/CA69</f>
        <v>3.0000000000000061E-2</v>
      </c>
      <c r="CN122" s="433">
        <f t="shared" ref="CN122:CN134" si="147">(CN69-CB69)/CB69</f>
        <v>3.0000000000000002E-2</v>
      </c>
      <c r="CO122" s="433">
        <f t="shared" ref="CO122:CO134" si="148">(CO69-CC69)/CC69</f>
        <v>3.0000000000000009E-2</v>
      </c>
      <c r="CP122" s="433">
        <f t="shared" ref="CP122:CP134" si="149">(CP69-CD69)/CD69</f>
        <v>2.999999999999994E-2</v>
      </c>
      <c r="CQ122" s="433">
        <f t="shared" ref="CQ122:CQ134" si="150">(CQ69-CE69)/CE69</f>
        <v>2.9999999999999961E-2</v>
      </c>
    </row>
    <row r="123" spans="1:95" x14ac:dyDescent="0.2">
      <c r="N123" s="433">
        <f t="shared" ref="N123:O134" si="151">(N70-B70)/B70</f>
        <v>2.0003003613480872E-2</v>
      </c>
      <c r="O123" s="433">
        <f t="shared" si="151"/>
        <v>1.9999822554934137E-2</v>
      </c>
      <c r="P123" s="433">
        <f t="shared" si="108"/>
        <v>1.9998227440132417E-2</v>
      </c>
      <c r="Q123" s="433">
        <f t="shared" si="108"/>
        <v>1.9998305729892654E-2</v>
      </c>
      <c r="R123" s="433">
        <f t="shared" si="108"/>
        <v>2.0000586598103609E-2</v>
      </c>
      <c r="S123" s="433">
        <f t="shared" si="108"/>
        <v>1.9998977551202488E-2</v>
      </c>
      <c r="T123" s="433">
        <f t="shared" si="108"/>
        <v>2.0001172561638039E-2</v>
      </c>
      <c r="U123" s="433">
        <f t="shared" si="108"/>
        <v>1.9998373808723182E-2</v>
      </c>
      <c r="V123" s="433">
        <f t="shared" si="108"/>
        <v>1.9998936638492691E-2</v>
      </c>
      <c r="W123" s="433">
        <f t="shared" si="108"/>
        <v>2.0000805901932386E-2</v>
      </c>
      <c r="Z123" s="433">
        <f t="shared" si="109"/>
        <v>2.4998305512936608E-2</v>
      </c>
      <c r="AA123" s="433">
        <f t="shared" si="110"/>
        <v>2.4998935989104479E-2</v>
      </c>
      <c r="AB123" s="433">
        <f t="shared" si="111"/>
        <v>2.4997961384084305E-2</v>
      </c>
      <c r="AC123" s="433">
        <f t="shared" si="112"/>
        <v>2.4998051425057698E-2</v>
      </c>
      <c r="AD123" s="433">
        <f t="shared" si="113"/>
        <v>2.5000198445772819E-2</v>
      </c>
      <c r="AE123" s="433">
        <f t="shared" si="113"/>
        <v>2.5000764900256892E-2</v>
      </c>
      <c r="AF123" s="433">
        <f t="shared" si="113"/>
        <v>2.5001653791592821E-2</v>
      </c>
      <c r="AG123" s="433">
        <f t="shared" si="113"/>
        <v>2.5001240844341317E-2</v>
      </c>
      <c r="AH123" s="433">
        <f t="shared" si="113"/>
        <v>2.4999088712964482E-2</v>
      </c>
      <c r="AI123" s="433">
        <f t="shared" si="113"/>
        <v>2.4999437022071861E-2</v>
      </c>
      <c r="AL123" s="433">
        <f t="shared" si="114"/>
        <v>2.7502584942410077E-2</v>
      </c>
      <c r="AM123" s="433">
        <f t="shared" si="115"/>
        <v>2.7498222321414752E-2</v>
      </c>
      <c r="AN123" s="433">
        <f t="shared" si="116"/>
        <v>2.74998232091084E-2</v>
      </c>
      <c r="AO123" s="433">
        <f t="shared" si="117"/>
        <v>2.7501890490936199E-2</v>
      </c>
      <c r="AP123" s="433">
        <f t="shared" si="118"/>
        <v>2.7499738632447538E-2</v>
      </c>
      <c r="AQ123" s="433">
        <f t="shared" si="118"/>
        <v>2.7499076523549652E-2</v>
      </c>
      <c r="AR123" s="433">
        <f t="shared" si="118"/>
        <v>2.750040336315231E-2</v>
      </c>
      <c r="AS123" s="433">
        <f t="shared" si="118"/>
        <v>2.7500881992819592E-2</v>
      </c>
      <c r="AT123" s="433">
        <f t="shared" si="118"/>
        <v>2.7499474645587833E-2</v>
      </c>
      <c r="AU123" s="433">
        <f t="shared" si="118"/>
        <v>2.7500015692773189E-2</v>
      </c>
      <c r="AX123" s="433">
        <f t="shared" ref="AX123:AX134" si="152">(AX70-AL70)/AL70</f>
        <v>4.0000000000000036E-2</v>
      </c>
      <c r="AY123" s="433">
        <f t="shared" ref="AY123:AY134" si="153">(AY70-AM70)/AM70</f>
        <v>3.9999999999999987E-2</v>
      </c>
      <c r="AZ123" s="433">
        <f t="shared" si="119"/>
        <v>4.000000000000007E-2</v>
      </c>
      <c r="BA123" s="433">
        <f t="shared" si="120"/>
        <v>4.0000000000000022E-2</v>
      </c>
      <c r="BB123" s="433">
        <f t="shared" si="121"/>
        <v>4.0000000000000015E-2</v>
      </c>
      <c r="BC123" s="433">
        <f t="shared" si="122"/>
        <v>4.0000000000000008E-2</v>
      </c>
      <c r="BD123" s="433">
        <f t="shared" si="123"/>
        <v>4.0000000000000008E-2</v>
      </c>
      <c r="BE123" s="433">
        <f t="shared" si="124"/>
        <v>4.0000000000000063E-2</v>
      </c>
      <c r="BF123" s="433">
        <f t="shared" si="125"/>
        <v>4.0000000000000042E-2</v>
      </c>
      <c r="BG123" s="433">
        <f t="shared" si="126"/>
        <v>3.9999999999999973E-2</v>
      </c>
      <c r="BJ123" s="433">
        <f t="shared" ref="BJ123:BJ134" si="154">(BJ70-AX70)/AX70</f>
        <v>3.4999999999999941E-2</v>
      </c>
      <c r="BK123" s="433">
        <f t="shared" ref="BK123:BK134" si="155">(BK70-AY70)/AY70</f>
        <v>3.4999999999999989E-2</v>
      </c>
      <c r="BL123" s="433">
        <f t="shared" si="127"/>
        <v>3.4999999999999969E-2</v>
      </c>
      <c r="BM123" s="433">
        <f t="shared" si="128"/>
        <v>3.499999999999992E-2</v>
      </c>
      <c r="BN123" s="433">
        <f t="shared" si="129"/>
        <v>3.4999999999999976E-2</v>
      </c>
      <c r="BO123" s="433">
        <f t="shared" si="130"/>
        <v>3.4999999999999927E-2</v>
      </c>
      <c r="BP123" s="433">
        <f t="shared" si="131"/>
        <v>3.4999999999999913E-2</v>
      </c>
      <c r="BQ123" s="433">
        <f t="shared" si="132"/>
        <v>3.499999999999992E-2</v>
      </c>
      <c r="BR123" s="433">
        <f t="shared" si="133"/>
        <v>3.4999999999999899E-2</v>
      </c>
      <c r="BS123" s="433">
        <f t="shared" si="134"/>
        <v>3.5000000000000024E-2</v>
      </c>
      <c r="BV123" s="433">
        <f t="shared" ref="BV123:BV134" si="156">(BV70-BJ70)/BJ70</f>
        <v>3.00000000000001E-2</v>
      </c>
      <c r="BW123" s="433">
        <f t="shared" ref="BW123:BW134" si="157">(BW70-BK70)/BK70</f>
        <v>2.9999999999999968E-2</v>
      </c>
      <c r="BX123" s="433">
        <f t="shared" si="135"/>
        <v>2.9999999999999964E-2</v>
      </c>
      <c r="BY123" s="433">
        <f t="shared" si="136"/>
        <v>3.0000000000000041E-2</v>
      </c>
      <c r="BZ123" s="433">
        <f t="shared" si="137"/>
        <v>3.0000000000000072E-2</v>
      </c>
      <c r="CA123" s="433">
        <f t="shared" si="138"/>
        <v>3.0000000000000027E-2</v>
      </c>
      <c r="CB123" s="433">
        <f t="shared" si="139"/>
        <v>3.0000000000000006E-2</v>
      </c>
      <c r="CC123" s="433">
        <f t="shared" si="140"/>
        <v>2.9999999999999916E-2</v>
      </c>
      <c r="CD123" s="433">
        <f t="shared" si="141"/>
        <v>3.0000000000000016E-2</v>
      </c>
      <c r="CE123" s="433">
        <f t="shared" si="142"/>
        <v>2.9999999999999982E-2</v>
      </c>
      <c r="CH123" s="433">
        <f t="shared" ref="CH123:CH134" si="158">(CH70-BV70)/BV70</f>
        <v>0.03</v>
      </c>
      <c r="CI123" s="433">
        <f t="shared" ref="CI123:CI134" si="159">(CI70-BW70)/BW70</f>
        <v>2.999999999999995E-2</v>
      </c>
      <c r="CJ123" s="433">
        <f t="shared" si="143"/>
        <v>2.9999999999999975E-2</v>
      </c>
      <c r="CK123" s="433">
        <f t="shared" si="144"/>
        <v>3.0000000000000023E-2</v>
      </c>
      <c r="CL123" s="433">
        <f t="shared" si="145"/>
        <v>2.9999999999999992E-2</v>
      </c>
      <c r="CM123" s="433">
        <f t="shared" si="146"/>
        <v>3.0000000000000058E-2</v>
      </c>
      <c r="CN123" s="433">
        <f t="shared" si="147"/>
        <v>2.9999999999999988E-2</v>
      </c>
      <c r="CO123" s="433">
        <f t="shared" si="148"/>
        <v>3.0000000000000006E-2</v>
      </c>
      <c r="CP123" s="433">
        <f t="shared" si="149"/>
        <v>3.0000000000000096E-2</v>
      </c>
      <c r="CQ123" s="433">
        <f t="shared" si="150"/>
        <v>2.9999999999999954E-2</v>
      </c>
    </row>
    <row r="124" spans="1:95" x14ac:dyDescent="0.2">
      <c r="N124" s="433">
        <f t="shared" si="151"/>
        <v>2.0001476299158202E-2</v>
      </c>
      <c r="O124" s="433">
        <f t="shared" si="151"/>
        <v>2.0002052545156232E-2</v>
      </c>
      <c r="P124" s="433">
        <f t="shared" si="108"/>
        <v>1.9998676909635051E-2</v>
      </c>
      <c r="Q124" s="433">
        <f t="shared" si="108"/>
        <v>1.999873230194299E-2</v>
      </c>
      <c r="R124" s="433">
        <f t="shared" si="108"/>
        <v>2.0000329602880902E-2</v>
      </c>
      <c r="S124" s="433">
        <f t="shared" si="108"/>
        <v>2.0000019919714049E-2</v>
      </c>
      <c r="T124" s="433">
        <f t="shared" si="108"/>
        <v>1.9999125512478656E-2</v>
      </c>
      <c r="U124" s="433">
        <f t="shared" si="108"/>
        <v>2.0001365404623835E-2</v>
      </c>
      <c r="V124" s="433">
        <f t="shared" si="108"/>
        <v>2.0000183465342644E-2</v>
      </c>
      <c r="W124" s="433">
        <f t="shared" si="108"/>
        <v>1.9999461329075104E-2</v>
      </c>
      <c r="Z124" s="433">
        <f t="shared" si="109"/>
        <v>2.5002330676362178E-2</v>
      </c>
      <c r="AA124" s="433">
        <f t="shared" si="110"/>
        <v>2.4997736167986402E-2</v>
      </c>
      <c r="AB124" s="433">
        <f t="shared" si="111"/>
        <v>2.5000535480969033E-2</v>
      </c>
      <c r="AC124" s="433">
        <f t="shared" si="112"/>
        <v>2.5000513062573174E-2</v>
      </c>
      <c r="AD124" s="433">
        <f t="shared" si="113"/>
        <v>2.4999249384495291E-2</v>
      </c>
      <c r="AE124" s="433">
        <f t="shared" si="113"/>
        <v>2.5000904126433104E-2</v>
      </c>
      <c r="AF124" s="433">
        <f t="shared" si="113"/>
        <v>2.5000868809730681E-2</v>
      </c>
      <c r="AG124" s="433">
        <f t="shared" si="113"/>
        <v>2.4999161889436433E-2</v>
      </c>
      <c r="AH124" s="433">
        <f t="shared" si="113"/>
        <v>2.4999764980900743E-2</v>
      </c>
      <c r="AI124" s="433">
        <f t="shared" si="113"/>
        <v>2.5000000000000099E-2</v>
      </c>
      <c r="AL124" s="433">
        <f t="shared" si="114"/>
        <v>2.7501918540204E-2</v>
      </c>
      <c r="AM124" s="433">
        <f t="shared" si="115"/>
        <v>2.7499791407971551E-2</v>
      </c>
      <c r="AN124" s="433">
        <f t="shared" si="116"/>
        <v>2.7500198519670217E-2</v>
      </c>
      <c r="AO124" s="433">
        <f t="shared" si="117"/>
        <v>2.7498137959203361E-2</v>
      </c>
      <c r="AP124" s="433">
        <f t="shared" si="118"/>
        <v>2.7498178382989985E-2</v>
      </c>
      <c r="AQ124" s="433">
        <f t="shared" si="118"/>
        <v>2.7499532500890857E-2</v>
      </c>
      <c r="AR124" s="433">
        <f t="shared" si="118"/>
        <v>2.7500135618964947E-2</v>
      </c>
      <c r="AS124" s="433">
        <f t="shared" si="118"/>
        <v>2.7499860996183168E-2</v>
      </c>
      <c r="AT124" s="433">
        <f t="shared" si="118"/>
        <v>2.7499151638179137E-2</v>
      </c>
      <c r="AU124" s="433">
        <f t="shared" si="118"/>
        <v>2.7500608420540081E-2</v>
      </c>
      <c r="AX124" s="433">
        <f>(AX71-AL71)/AL71</f>
        <v>4.0000000000000042E-2</v>
      </c>
      <c r="AY124" s="433">
        <f t="shared" si="153"/>
        <v>4.0000000000000119E-2</v>
      </c>
      <c r="AZ124" s="433">
        <f t="shared" si="119"/>
        <v>4.0000000000000008E-2</v>
      </c>
      <c r="BA124" s="433">
        <f t="shared" si="120"/>
        <v>4.0000000000000077E-2</v>
      </c>
      <c r="BB124" s="433">
        <f t="shared" si="121"/>
        <v>4.0000000000000084E-2</v>
      </c>
      <c r="BC124" s="433">
        <f t="shared" si="122"/>
        <v>4.000000000000007E-2</v>
      </c>
      <c r="BD124" s="433">
        <f t="shared" si="123"/>
        <v>4.000000000000007E-2</v>
      </c>
      <c r="BE124" s="433">
        <f t="shared" si="124"/>
        <v>3.9999999999999938E-2</v>
      </c>
      <c r="BF124" s="433">
        <f t="shared" si="125"/>
        <v>3.9999999999999938E-2</v>
      </c>
      <c r="BG124" s="433">
        <f t="shared" si="126"/>
        <v>4.0000000000000022E-2</v>
      </c>
      <c r="BJ124" s="433">
        <f t="shared" si="154"/>
        <v>3.4999999999999892E-2</v>
      </c>
      <c r="BK124" s="433">
        <f t="shared" si="155"/>
        <v>3.4999999999999989E-2</v>
      </c>
      <c r="BL124" s="433">
        <f t="shared" si="127"/>
        <v>3.4999999999999858E-2</v>
      </c>
      <c r="BM124" s="433">
        <f t="shared" si="128"/>
        <v>3.4999999999999969E-2</v>
      </c>
      <c r="BN124" s="433">
        <f t="shared" si="129"/>
        <v>3.4999999999999878E-2</v>
      </c>
      <c r="BO124" s="433">
        <f t="shared" si="130"/>
        <v>3.4999999999999941E-2</v>
      </c>
      <c r="BP124" s="433">
        <f t="shared" si="131"/>
        <v>3.4999999999999865E-2</v>
      </c>
      <c r="BQ124" s="433">
        <f t="shared" si="132"/>
        <v>3.4999999999999837E-2</v>
      </c>
      <c r="BR124" s="433">
        <f t="shared" si="133"/>
        <v>3.4999999999999955E-2</v>
      </c>
      <c r="BS124" s="433">
        <f t="shared" si="134"/>
        <v>3.499999999999992E-2</v>
      </c>
      <c r="BV124" s="433">
        <f t="shared" si="156"/>
        <v>3.0000000000000006E-2</v>
      </c>
      <c r="BW124" s="433">
        <f t="shared" si="157"/>
        <v>3.0000000000000086E-2</v>
      </c>
      <c r="BX124" s="433">
        <f t="shared" si="135"/>
        <v>2.9999999999999992E-2</v>
      </c>
      <c r="BY124" s="433">
        <f t="shared" si="136"/>
        <v>3.0000000000000027E-2</v>
      </c>
      <c r="BZ124" s="433">
        <f t="shared" si="137"/>
        <v>3.0000000000000044E-2</v>
      </c>
      <c r="CA124" s="433">
        <f t="shared" si="138"/>
        <v>3.0000000000000002E-2</v>
      </c>
      <c r="CB124" s="433">
        <f t="shared" si="139"/>
        <v>3.000000000000012E-2</v>
      </c>
      <c r="CC124" s="433">
        <f t="shared" si="140"/>
        <v>3.000000000000012E-2</v>
      </c>
      <c r="CD124" s="433">
        <f t="shared" si="141"/>
        <v>3.0000000000000086E-2</v>
      </c>
      <c r="CE124" s="433">
        <f t="shared" si="142"/>
        <v>3.0000000000000061E-2</v>
      </c>
      <c r="CH124" s="433">
        <f t="shared" si="158"/>
        <v>2.9999999999999961E-2</v>
      </c>
      <c r="CI124" s="433">
        <f t="shared" si="159"/>
        <v>3.0000000000000075E-2</v>
      </c>
      <c r="CJ124" s="433">
        <f t="shared" si="143"/>
        <v>3.0000000000000075E-2</v>
      </c>
      <c r="CK124" s="433">
        <f t="shared" si="144"/>
        <v>3.0000000000000065E-2</v>
      </c>
      <c r="CL124" s="433">
        <f t="shared" si="145"/>
        <v>3.0000000000000117E-2</v>
      </c>
      <c r="CM124" s="433">
        <f t="shared" si="146"/>
        <v>3.0000000000000096E-2</v>
      </c>
      <c r="CN124" s="433">
        <f t="shared" si="147"/>
        <v>2.9999999999999971E-2</v>
      </c>
      <c r="CO124" s="433">
        <f t="shared" si="148"/>
        <v>2.9999999999999936E-2</v>
      </c>
      <c r="CP124" s="433">
        <f t="shared" si="149"/>
        <v>2.9999999999999982E-2</v>
      </c>
      <c r="CQ124" s="433">
        <f t="shared" si="150"/>
        <v>3.0000000000000023E-2</v>
      </c>
    </row>
    <row r="125" spans="1:95" x14ac:dyDescent="0.2">
      <c r="N125" s="433">
        <f t="shared" si="151"/>
        <v>1.9998000248087011E-2</v>
      </c>
      <c r="O125" s="433">
        <f t="shared" si="151"/>
        <v>1.9997654234107536E-2</v>
      </c>
      <c r="P125" s="433">
        <f t="shared" si="108"/>
        <v>1.9998855603123238E-2</v>
      </c>
      <c r="Q125" s="433">
        <f t="shared" si="108"/>
        <v>1.999890132390475E-2</v>
      </c>
      <c r="R125" s="433">
        <f t="shared" si="108"/>
        <v>1.9999566142251891E-2</v>
      </c>
      <c r="S125" s="433">
        <f t="shared" si="108"/>
        <v>1.9998503040056535E-2</v>
      </c>
      <c r="T125" s="433">
        <f t="shared" si="108"/>
        <v>2.0000638728398523E-2</v>
      </c>
      <c r="U125" s="433">
        <f t="shared" si="108"/>
        <v>1.9999568492283574E-2</v>
      </c>
      <c r="V125" s="433">
        <f t="shared" si="108"/>
        <v>2.0000149463729126E-2</v>
      </c>
      <c r="W125" s="433">
        <f t="shared" si="108"/>
        <v>2.00011927107995E-2</v>
      </c>
      <c r="Z125" s="433">
        <f t="shared" si="109"/>
        <v>2.4999306345550996E-2</v>
      </c>
      <c r="AA125" s="433">
        <f t="shared" si="110"/>
        <v>2.5000479119952419E-2</v>
      </c>
      <c r="AB125" s="433">
        <f t="shared" si="111"/>
        <v>2.5001325951523212E-2</v>
      </c>
      <c r="AC125" s="433">
        <f t="shared" si="112"/>
        <v>2.5001272977239204E-2</v>
      </c>
      <c r="AD125" s="433">
        <f t="shared" si="113"/>
        <v>2.4999195765077642E-2</v>
      </c>
      <c r="AE125" s="433">
        <f t="shared" si="113"/>
        <v>2.4998622285903216E-2</v>
      </c>
      <c r="AF125" s="433">
        <f t="shared" si="113"/>
        <v>2.4998510614355093E-2</v>
      </c>
      <c r="AG125" s="433">
        <f t="shared" si="113"/>
        <v>2.4999680719275656E-2</v>
      </c>
      <c r="AH125" s="433">
        <f t="shared" si="113"/>
        <v>2.5000149218987758E-2</v>
      </c>
      <c r="AI125" s="433">
        <f t="shared" si="113"/>
        <v>2.500021729242044E-2</v>
      </c>
      <c r="AL125" s="433">
        <f t="shared" si="114"/>
        <v>2.7502571598722273E-2</v>
      </c>
      <c r="AM125" s="433">
        <f t="shared" si="115"/>
        <v>2.7499135247319281E-2</v>
      </c>
      <c r="AN125" s="433">
        <f t="shared" si="116"/>
        <v>2.7500149262642513E-2</v>
      </c>
      <c r="AO125" s="433">
        <f t="shared" si="117"/>
        <v>2.7498184875234047E-2</v>
      </c>
      <c r="AP125" s="433">
        <f t="shared" si="118"/>
        <v>2.7500061026004011E-2</v>
      </c>
      <c r="AQ125" s="433">
        <f t="shared" si="118"/>
        <v>2.7500554446662249E-2</v>
      </c>
      <c r="AR125" s="433">
        <f t="shared" si="118"/>
        <v>2.7501606439967498E-2</v>
      </c>
      <c r="AS125" s="433">
        <f t="shared" si="118"/>
        <v>2.7498645003332857E-2</v>
      </c>
      <c r="AT125" s="433">
        <f t="shared" si="118"/>
        <v>2.749996360513016E-2</v>
      </c>
      <c r="AU125" s="433">
        <f t="shared" si="118"/>
        <v>2.7499674944740687E-2</v>
      </c>
      <c r="AX125" s="433">
        <f t="shared" si="152"/>
        <v>4.0000000000000077E-2</v>
      </c>
      <c r="AY125" s="433">
        <f t="shared" si="153"/>
        <v>3.9999999999999987E-2</v>
      </c>
      <c r="AZ125" s="433">
        <f t="shared" si="119"/>
        <v>4.0000000000000091E-2</v>
      </c>
      <c r="BA125" s="433">
        <f t="shared" si="120"/>
        <v>4.0000000000000029E-2</v>
      </c>
      <c r="BB125" s="433">
        <f t="shared" si="121"/>
        <v>4.0000000000000084E-2</v>
      </c>
      <c r="BC125" s="433">
        <f t="shared" si="122"/>
        <v>4.0000000000000015E-2</v>
      </c>
      <c r="BD125" s="433">
        <f t="shared" si="123"/>
        <v>4.0000000000000036E-2</v>
      </c>
      <c r="BE125" s="433">
        <f t="shared" si="124"/>
        <v>4.0000000000000042E-2</v>
      </c>
      <c r="BF125" s="433">
        <f t="shared" si="125"/>
        <v>0.04</v>
      </c>
      <c r="BG125" s="433">
        <f t="shared" si="126"/>
        <v>3.9999999999999952E-2</v>
      </c>
      <c r="BJ125" s="433">
        <f t="shared" si="154"/>
        <v>3.4999999999999989E-2</v>
      </c>
      <c r="BK125" s="433">
        <f t="shared" si="155"/>
        <v>3.4999999999999871E-2</v>
      </c>
      <c r="BL125" s="433">
        <f t="shared" si="127"/>
        <v>3.4999999999999878E-2</v>
      </c>
      <c r="BM125" s="433">
        <f t="shared" si="128"/>
        <v>3.4999999999999865E-2</v>
      </c>
      <c r="BN125" s="433">
        <f t="shared" si="129"/>
        <v>3.4999999999999906E-2</v>
      </c>
      <c r="BO125" s="433">
        <f t="shared" si="130"/>
        <v>3.5000000000000031E-2</v>
      </c>
      <c r="BP125" s="433">
        <f t="shared" si="131"/>
        <v>3.4999999999999816E-2</v>
      </c>
      <c r="BQ125" s="433">
        <f t="shared" si="132"/>
        <v>3.4999999999999934E-2</v>
      </c>
      <c r="BR125" s="433">
        <f t="shared" si="133"/>
        <v>3.4999999999999865E-2</v>
      </c>
      <c r="BS125" s="433">
        <f t="shared" si="134"/>
        <v>3.499999999999983E-2</v>
      </c>
      <c r="BV125" s="433">
        <f t="shared" si="156"/>
        <v>3.000000000000003E-2</v>
      </c>
      <c r="BW125" s="433">
        <f t="shared" si="157"/>
        <v>3.0000000000000041E-2</v>
      </c>
      <c r="BX125" s="433">
        <f t="shared" si="135"/>
        <v>3.0000000000000086E-2</v>
      </c>
      <c r="BY125" s="433">
        <f t="shared" si="136"/>
        <v>0.03</v>
      </c>
      <c r="BZ125" s="433">
        <f t="shared" si="137"/>
        <v>2.9999999999999985E-2</v>
      </c>
      <c r="CA125" s="433">
        <f t="shared" si="138"/>
        <v>3.0000000000000093E-2</v>
      </c>
      <c r="CB125" s="433">
        <f t="shared" si="139"/>
        <v>3.0000000000000093E-2</v>
      </c>
      <c r="CC125" s="433">
        <f t="shared" si="140"/>
        <v>3.00000000000001E-2</v>
      </c>
      <c r="CD125" s="433">
        <f t="shared" si="141"/>
        <v>2.9999999999999971E-2</v>
      </c>
      <c r="CE125" s="433">
        <f t="shared" si="142"/>
        <v>3.0000000000000075E-2</v>
      </c>
      <c r="CH125" s="433">
        <f t="shared" si="158"/>
        <v>3.0000000000000047E-2</v>
      </c>
      <c r="CI125" s="433">
        <f t="shared" si="159"/>
        <v>2.9999999999999992E-2</v>
      </c>
      <c r="CJ125" s="433">
        <f t="shared" si="143"/>
        <v>3.0000000000000023E-2</v>
      </c>
      <c r="CK125" s="433">
        <f t="shared" si="144"/>
        <v>3.0000000000000027E-2</v>
      </c>
      <c r="CL125" s="433">
        <f t="shared" si="145"/>
        <v>2.9999999999999968E-2</v>
      </c>
      <c r="CM125" s="433">
        <f t="shared" si="146"/>
        <v>3.0000000000000082E-2</v>
      </c>
      <c r="CN125" s="433">
        <f t="shared" si="147"/>
        <v>3.0000000000000009E-2</v>
      </c>
      <c r="CO125" s="433">
        <f t="shared" si="148"/>
        <v>3.000000000000003E-2</v>
      </c>
      <c r="CP125" s="433">
        <f t="shared" si="149"/>
        <v>3.00000000000001E-2</v>
      </c>
      <c r="CQ125" s="433">
        <f t="shared" si="150"/>
        <v>3.0000000000000002E-2</v>
      </c>
    </row>
    <row r="126" spans="1:95" x14ac:dyDescent="0.2">
      <c r="N126" s="433">
        <f t="shared" si="151"/>
        <v>2.0002512608256057E-2</v>
      </c>
      <c r="O126" s="433">
        <f t="shared" si="151"/>
        <v>1.9998420804350551E-2</v>
      </c>
      <c r="P126" s="433">
        <f t="shared" si="108"/>
        <v>1.99993801443758E-2</v>
      </c>
      <c r="Q126" s="433">
        <f t="shared" si="108"/>
        <v>1.9999403774413088E-2</v>
      </c>
      <c r="R126" s="433">
        <f t="shared" si="108"/>
        <v>1.999943333364821E-2</v>
      </c>
      <c r="S126" s="433">
        <f t="shared" si="108"/>
        <v>1.9998652617958759E-2</v>
      </c>
      <c r="T126" s="433">
        <f t="shared" si="108"/>
        <v>2.0000181014134723E-2</v>
      </c>
      <c r="U126" s="433">
        <f t="shared" si="108"/>
        <v>1.9999750942699748E-2</v>
      </c>
      <c r="V126" s="433">
        <f t="shared" si="108"/>
        <v>1.9999286531324954E-2</v>
      </c>
      <c r="W126" s="433">
        <f t="shared" si="108"/>
        <v>1.9999965945025493E-2</v>
      </c>
      <c r="Z126" s="433">
        <f t="shared" si="109"/>
        <v>2.499801812752683E-2</v>
      </c>
      <c r="AA126" s="433">
        <f t="shared" si="110"/>
        <v>2.5000798528881745E-2</v>
      </c>
      <c r="AB126" s="433">
        <f t="shared" si="111"/>
        <v>2.499970858281881E-2</v>
      </c>
      <c r="AC126" s="433">
        <f t="shared" si="112"/>
        <v>2.4999719692184671E-2</v>
      </c>
      <c r="AD126" s="433">
        <f t="shared" si="113"/>
        <v>2.4999999999999908E-2</v>
      </c>
      <c r="AE126" s="433">
        <f t="shared" si="113"/>
        <v>2.4998933912410252E-2</v>
      </c>
      <c r="AF126" s="433">
        <f t="shared" si="113"/>
        <v>2.499952718079973E-2</v>
      </c>
      <c r="AG126" s="433">
        <f t="shared" si="113"/>
        <v>2.5001216308261017E-2</v>
      </c>
      <c r="AH126" s="433">
        <f t="shared" si="113"/>
        <v>2.5000497395070851E-2</v>
      </c>
      <c r="AI126" s="433">
        <f t="shared" si="113"/>
        <v>2.4999034253643592E-2</v>
      </c>
      <c r="AL126" s="433">
        <f t="shared" si="114"/>
        <v>2.7497486400783755E-2</v>
      </c>
      <c r="AM126" s="433">
        <f t="shared" si="115"/>
        <v>2.7498308344314222E-2</v>
      </c>
      <c r="AN126" s="433">
        <f t="shared" si="116"/>
        <v>2.7498417343639257E-2</v>
      </c>
      <c r="AO126" s="433">
        <f t="shared" si="117"/>
        <v>2.7500255239706579E-2</v>
      </c>
      <c r="AP126" s="433">
        <f t="shared" si="118"/>
        <v>2.7498804399808802E-2</v>
      </c>
      <c r="AQ126" s="433">
        <f t="shared" si="118"/>
        <v>2.7499887990680746E-2</v>
      </c>
      <c r="AR126" s="433">
        <f t="shared" si="118"/>
        <v>2.7498869846268495E-2</v>
      </c>
      <c r="AS126" s="433">
        <f t="shared" si="118"/>
        <v>2.750040049126928E-2</v>
      </c>
      <c r="AT126" s="433">
        <f t="shared" si="118"/>
        <v>2.7499175052477797E-2</v>
      </c>
      <c r="AU126" s="433">
        <f t="shared" si="118"/>
        <v>2.7501251769975813E-2</v>
      </c>
      <c r="AX126" s="433">
        <f t="shared" si="152"/>
        <v>4.0000000000000098E-2</v>
      </c>
      <c r="AY126" s="433">
        <f t="shared" si="153"/>
        <v>3.9999999999999966E-2</v>
      </c>
      <c r="AZ126" s="433">
        <f t="shared" si="119"/>
        <v>3.9999999999999987E-2</v>
      </c>
      <c r="BA126" s="433">
        <f t="shared" si="120"/>
        <v>4.0000000000000077E-2</v>
      </c>
      <c r="BB126" s="433">
        <f t="shared" si="121"/>
        <v>3.9999999999999952E-2</v>
      </c>
      <c r="BC126" s="433">
        <f t="shared" si="122"/>
        <v>4.000000000000014E-2</v>
      </c>
      <c r="BD126" s="433">
        <f t="shared" si="123"/>
        <v>4.0000000000000133E-2</v>
      </c>
      <c r="BE126" s="433">
        <f t="shared" si="124"/>
        <v>4.0000000000000015E-2</v>
      </c>
      <c r="BF126" s="433">
        <f t="shared" si="125"/>
        <v>4.0000000000000098E-2</v>
      </c>
      <c r="BG126" s="433">
        <f t="shared" si="126"/>
        <v>4.0000000000000084E-2</v>
      </c>
      <c r="BJ126" s="433">
        <f t="shared" si="154"/>
        <v>3.4999999999999851E-2</v>
      </c>
      <c r="BK126" s="433">
        <f t="shared" si="155"/>
        <v>3.4999999999999899E-2</v>
      </c>
      <c r="BL126" s="433">
        <f t="shared" si="127"/>
        <v>3.4999999999999865E-2</v>
      </c>
      <c r="BM126" s="433">
        <f t="shared" si="128"/>
        <v>3.4999999999999941E-2</v>
      </c>
      <c r="BN126" s="433">
        <f t="shared" si="129"/>
        <v>3.4999999999999941E-2</v>
      </c>
      <c r="BO126" s="433">
        <f t="shared" si="130"/>
        <v>3.4999999999999885E-2</v>
      </c>
      <c r="BP126" s="433">
        <f t="shared" si="131"/>
        <v>3.4999999999999878E-2</v>
      </c>
      <c r="BQ126" s="433">
        <f t="shared" si="132"/>
        <v>3.4999999999999871E-2</v>
      </c>
      <c r="BR126" s="433">
        <f t="shared" si="133"/>
        <v>3.4999999999999871E-2</v>
      </c>
      <c r="BS126" s="433">
        <f t="shared" si="134"/>
        <v>3.4999999999999941E-2</v>
      </c>
      <c r="BV126" s="433">
        <f t="shared" si="156"/>
        <v>3.0000000000000037E-2</v>
      </c>
      <c r="BW126" s="433">
        <f t="shared" si="157"/>
        <v>3.0000000000000009E-2</v>
      </c>
      <c r="BX126" s="433">
        <f t="shared" si="135"/>
        <v>2.9999999999999985E-2</v>
      </c>
      <c r="BY126" s="433">
        <f t="shared" si="136"/>
        <v>3.0000000000000041E-2</v>
      </c>
      <c r="BZ126" s="433">
        <f t="shared" si="137"/>
        <v>2.999999999999995E-2</v>
      </c>
      <c r="CA126" s="433">
        <f t="shared" si="138"/>
        <v>3.0000000000000068E-2</v>
      </c>
      <c r="CB126" s="433">
        <f t="shared" si="139"/>
        <v>3.0000000000000065E-2</v>
      </c>
      <c r="CC126" s="433">
        <f t="shared" si="140"/>
        <v>2.9999999999999995E-2</v>
      </c>
      <c r="CD126" s="433">
        <f t="shared" si="141"/>
        <v>2.9999999999999985E-2</v>
      </c>
      <c r="CE126" s="433">
        <f t="shared" si="142"/>
        <v>3.0000000000000082E-2</v>
      </c>
      <c r="CH126" s="433">
        <f t="shared" si="158"/>
        <v>3.0000000000000027E-2</v>
      </c>
      <c r="CI126" s="433">
        <f t="shared" si="159"/>
        <v>3.0000000000000065E-2</v>
      </c>
      <c r="CJ126" s="433">
        <f t="shared" si="143"/>
        <v>3.0000000000000027E-2</v>
      </c>
      <c r="CK126" s="433">
        <f t="shared" si="144"/>
        <v>3.0000000000000058E-2</v>
      </c>
      <c r="CL126" s="433">
        <f t="shared" si="145"/>
        <v>3.0000000000000072E-2</v>
      </c>
      <c r="CM126" s="433">
        <f t="shared" si="146"/>
        <v>3.0000000000000041E-2</v>
      </c>
      <c r="CN126" s="433">
        <f t="shared" si="147"/>
        <v>3.0000000000000082E-2</v>
      </c>
      <c r="CO126" s="433">
        <f t="shared" si="148"/>
        <v>2.9999999999999936E-2</v>
      </c>
      <c r="CP126" s="433">
        <f t="shared" si="149"/>
        <v>3.00000000000001E-2</v>
      </c>
      <c r="CQ126" s="433">
        <f t="shared" si="150"/>
        <v>3.0000000000000058E-2</v>
      </c>
    </row>
    <row r="127" spans="1:95" x14ac:dyDescent="0.2">
      <c r="N127" s="433">
        <f t="shared" si="151"/>
        <v>2.0002163144483991E-2</v>
      </c>
      <c r="O127" s="433">
        <f t="shared" si="151"/>
        <v>2.0001075962054183E-2</v>
      </c>
      <c r="P127" s="433">
        <f t="shared" si="108"/>
        <v>2.0001015676425659E-2</v>
      </c>
      <c r="Q127" s="433">
        <f t="shared" si="108"/>
        <v>2.0000977688102859E-2</v>
      </c>
      <c r="R127" s="433">
        <f t="shared" si="108"/>
        <v>1.9998329590400661E-2</v>
      </c>
      <c r="S127" s="433">
        <f t="shared" si="108"/>
        <v>1.9999182882735004E-2</v>
      </c>
      <c r="T127" s="433">
        <f t="shared" si="108"/>
        <v>1.9999173825571176E-2</v>
      </c>
      <c r="U127" s="433">
        <f t="shared" si="108"/>
        <v>1.9998962489242714E-2</v>
      </c>
      <c r="V127" s="433">
        <f t="shared" si="108"/>
        <v>1.9999487825932173E-2</v>
      </c>
      <c r="W127" s="433">
        <f t="shared" si="108"/>
        <v>1.9999593282674238E-2</v>
      </c>
      <c r="Z127" s="433">
        <f t="shared" si="109"/>
        <v>2.4999999999999904E-2</v>
      </c>
      <c r="AA127" s="433">
        <f t="shared" si="110"/>
        <v>2.4998210579056684E-2</v>
      </c>
      <c r="AB127" s="433">
        <f t="shared" si="111"/>
        <v>2.5000666633652358E-2</v>
      </c>
      <c r="AC127" s="433">
        <f t="shared" si="112"/>
        <v>2.5000641700248946E-2</v>
      </c>
      <c r="AD127" s="433">
        <f t="shared" si="113"/>
        <v>2.5000417174228597E-2</v>
      </c>
      <c r="AE127" s="433">
        <f t="shared" si="113"/>
        <v>2.5000884389401481E-2</v>
      </c>
      <c r="AF127" s="433">
        <f t="shared" si="113"/>
        <v>2.5000772582588999E-2</v>
      </c>
      <c r="AG127" s="433">
        <f t="shared" si="113"/>
        <v>2.4999925471245302E-2</v>
      </c>
      <c r="AH127" s="433">
        <f t="shared" si="113"/>
        <v>2.5000696631091984E-2</v>
      </c>
      <c r="AI127" s="433">
        <f t="shared" si="113"/>
        <v>2.5001217328262007E-2</v>
      </c>
      <c r="AL127" s="433">
        <f t="shared" si="114"/>
        <v>2.7499052192594492E-2</v>
      </c>
      <c r="AM127" s="433">
        <f t="shared" si="115"/>
        <v>2.7500392800404967E-2</v>
      </c>
      <c r="AN127" s="433">
        <f t="shared" si="116"/>
        <v>2.7501523733071773E-2</v>
      </c>
      <c r="AO127" s="433">
        <f t="shared" si="117"/>
        <v>2.7499633314373096E-2</v>
      </c>
      <c r="AP127" s="433">
        <f t="shared" si="118"/>
        <v>2.7500113959743017E-2</v>
      </c>
      <c r="AQ127" s="433">
        <f t="shared" si="118"/>
        <v>2.7500368658678654E-2</v>
      </c>
      <c r="AR127" s="433">
        <f t="shared" si="118"/>
        <v>2.7499397009165531E-2</v>
      </c>
      <c r="AS127" s="433">
        <f t="shared" si="118"/>
        <v>2.7499294703441052E-2</v>
      </c>
      <c r="AT127" s="433">
        <f t="shared" si="118"/>
        <v>2.7500937902686519E-2</v>
      </c>
      <c r="AU127" s="433">
        <f t="shared" si="118"/>
        <v>2.7500369486730191E-2</v>
      </c>
      <c r="AX127" s="433">
        <f t="shared" si="152"/>
        <v>4.0000000000000008E-2</v>
      </c>
      <c r="AY127" s="433">
        <f t="shared" si="153"/>
        <v>4.0000000000000036E-2</v>
      </c>
      <c r="AZ127" s="433">
        <f t="shared" si="119"/>
        <v>4.0000000000000084E-2</v>
      </c>
      <c r="BA127" s="433">
        <f t="shared" si="120"/>
        <v>4.0000000000000022E-2</v>
      </c>
      <c r="BB127" s="433">
        <f t="shared" si="121"/>
        <v>3.9999999999999938E-2</v>
      </c>
      <c r="BC127" s="433">
        <f t="shared" si="122"/>
        <v>4.0000000000000077E-2</v>
      </c>
      <c r="BD127" s="433">
        <f t="shared" si="123"/>
        <v>4.0000000000000091E-2</v>
      </c>
      <c r="BE127" s="433">
        <f t="shared" si="124"/>
        <v>4.0000000000000008E-2</v>
      </c>
      <c r="BF127" s="433">
        <f t="shared" si="125"/>
        <v>3.9999999999999952E-2</v>
      </c>
      <c r="BG127" s="433">
        <f t="shared" si="126"/>
        <v>4.0000000000000022E-2</v>
      </c>
      <c r="BJ127" s="433">
        <f t="shared" si="154"/>
        <v>3.4999999999999996E-2</v>
      </c>
      <c r="BK127" s="433">
        <f t="shared" si="155"/>
        <v>3.499999999999992E-2</v>
      </c>
      <c r="BL127" s="433">
        <f t="shared" si="127"/>
        <v>3.4999999999999948E-2</v>
      </c>
      <c r="BM127" s="433">
        <f t="shared" si="128"/>
        <v>3.4999999999999934E-2</v>
      </c>
      <c r="BN127" s="433">
        <f t="shared" si="129"/>
        <v>3.500000000000001E-2</v>
      </c>
      <c r="BO127" s="433">
        <f t="shared" si="130"/>
        <v>3.4999999999999962E-2</v>
      </c>
      <c r="BP127" s="433">
        <f t="shared" si="131"/>
        <v>3.4999999999999941E-2</v>
      </c>
      <c r="BQ127" s="433">
        <f t="shared" si="132"/>
        <v>3.4999999999999989E-2</v>
      </c>
      <c r="BR127" s="433">
        <f t="shared" si="133"/>
        <v>3.4999999999999976E-2</v>
      </c>
      <c r="BS127" s="433">
        <f t="shared" si="134"/>
        <v>3.5000000000000003E-2</v>
      </c>
      <c r="BV127" s="433">
        <f t="shared" si="156"/>
        <v>3.0000000000000058E-2</v>
      </c>
      <c r="BW127" s="433">
        <f t="shared" si="157"/>
        <v>2.9999999999999957E-2</v>
      </c>
      <c r="BX127" s="433">
        <f t="shared" si="135"/>
        <v>3.0000000000000013E-2</v>
      </c>
      <c r="BY127" s="433">
        <f t="shared" si="136"/>
        <v>3.0000000000000051E-2</v>
      </c>
      <c r="BZ127" s="433">
        <f t="shared" si="137"/>
        <v>2.9999999999999995E-2</v>
      </c>
      <c r="CA127" s="433">
        <f t="shared" si="138"/>
        <v>0.03</v>
      </c>
      <c r="CB127" s="433">
        <f t="shared" si="139"/>
        <v>3.0000000000000079E-2</v>
      </c>
      <c r="CC127" s="433">
        <f t="shared" si="140"/>
        <v>3.0000000000000027E-2</v>
      </c>
      <c r="CD127" s="433">
        <f t="shared" si="141"/>
        <v>3.000000000000003E-2</v>
      </c>
      <c r="CE127" s="433">
        <f t="shared" si="142"/>
        <v>3.0000000000000096E-2</v>
      </c>
      <c r="CH127" s="433">
        <f t="shared" si="158"/>
        <v>2.9999999999999995E-2</v>
      </c>
      <c r="CI127" s="433">
        <f t="shared" si="159"/>
        <v>3.0000000000000002E-2</v>
      </c>
      <c r="CJ127" s="433">
        <f t="shared" si="143"/>
        <v>3.0000000000000082E-2</v>
      </c>
      <c r="CK127" s="433">
        <f t="shared" si="144"/>
        <v>2.9999999999999968E-2</v>
      </c>
      <c r="CL127" s="433">
        <f t="shared" si="145"/>
        <v>2.999999999999995E-2</v>
      </c>
      <c r="CM127" s="433">
        <f t="shared" si="146"/>
        <v>3.0000000000000058E-2</v>
      </c>
      <c r="CN127" s="433">
        <f t="shared" si="147"/>
        <v>3.0000000000000054E-2</v>
      </c>
      <c r="CO127" s="433">
        <f t="shared" si="148"/>
        <v>2.999999999999994E-2</v>
      </c>
      <c r="CP127" s="433">
        <f t="shared" si="149"/>
        <v>3.0000000000000106E-2</v>
      </c>
      <c r="CQ127" s="433">
        <f t="shared" si="150"/>
        <v>3.0000000000000093E-2</v>
      </c>
    </row>
    <row r="128" spans="1:95" x14ac:dyDescent="0.2">
      <c r="N128" s="433">
        <f t="shared" si="151"/>
        <v>1.9999020203218001E-2</v>
      </c>
      <c r="O128" s="433">
        <f t="shared" si="151"/>
        <v>1.9998993900302641E-2</v>
      </c>
      <c r="P128" s="433">
        <f t="shared" si="108"/>
        <v>2.0000971763267976E-2</v>
      </c>
      <c r="Q128" s="433">
        <f t="shared" si="108"/>
        <v>2.0000936103865701E-2</v>
      </c>
      <c r="R128" s="433">
        <f t="shared" si="108"/>
        <v>2.0000643783044086E-2</v>
      </c>
      <c r="S128" s="433">
        <f t="shared" si="108"/>
        <v>1.9999047433165239E-2</v>
      </c>
      <c r="T128" s="433">
        <f t="shared" si="108"/>
        <v>2.000013072051568E-2</v>
      </c>
      <c r="U128" s="433">
        <f t="shared" si="108"/>
        <v>1.9999640772768095E-2</v>
      </c>
      <c r="V128" s="433">
        <f t="shared" si="108"/>
        <v>2.0000334940705241E-2</v>
      </c>
      <c r="W128" s="433">
        <f t="shared" si="108"/>
        <v>1.9999392147396586E-2</v>
      </c>
      <c r="Z128" s="433">
        <f t="shared" si="109"/>
        <v>2.499758710549178E-2</v>
      </c>
      <c r="AA128" s="433">
        <f t="shared" si="110"/>
        <v>2.4999232479704585E-2</v>
      </c>
      <c r="AB128" s="433">
        <f t="shared" si="111"/>
        <v>2.4999719901554716E-2</v>
      </c>
      <c r="AC128" s="433">
        <f t="shared" si="112"/>
        <v>2.4999730179916052E-2</v>
      </c>
      <c r="AD128" s="433">
        <f t="shared" si="113"/>
        <v>2.5000981585456803E-2</v>
      </c>
      <c r="AE128" s="433">
        <f t="shared" si="113"/>
        <v>2.4999369419361445E-2</v>
      </c>
      <c r="AF128" s="433">
        <f t="shared" si="113"/>
        <v>2.5001287632966895E-2</v>
      </c>
      <c r="AG128" s="433">
        <f t="shared" si="113"/>
        <v>2.5000657604391133E-2</v>
      </c>
      <c r="AH128" s="433">
        <f t="shared" si="113"/>
        <v>2.4999521919316245E-2</v>
      </c>
      <c r="AI128" s="433">
        <f t="shared" si="113"/>
        <v>2.4999005450133237E-2</v>
      </c>
      <c r="AL128" s="433">
        <f t="shared" si="114"/>
        <v>2.750024779462781E-2</v>
      </c>
      <c r="AM128" s="433">
        <f t="shared" si="115"/>
        <v>2.7500246034564708E-2</v>
      </c>
      <c r="AN128" s="433">
        <f t="shared" si="116"/>
        <v>2.7501575838838253E-2</v>
      </c>
      <c r="AO128" s="433">
        <f t="shared" si="117"/>
        <v>2.7499719211546026E-2</v>
      </c>
      <c r="AP128" s="433">
        <f t="shared" si="118"/>
        <v>2.7500327194839039E-2</v>
      </c>
      <c r="AQ128" s="433">
        <f t="shared" si="118"/>
        <v>2.7499484769161153E-2</v>
      </c>
      <c r="AR128" s="433">
        <f t="shared" si="118"/>
        <v>2.7500997591002434E-2</v>
      </c>
      <c r="AS128" s="433">
        <f t="shared" si="118"/>
        <v>2.7498895082761796E-2</v>
      </c>
      <c r="AT128" s="433">
        <f t="shared" si="118"/>
        <v>2.7500146589267645E-2</v>
      </c>
      <c r="AU128" s="433">
        <f t="shared" si="118"/>
        <v>2.7499411355280154E-2</v>
      </c>
      <c r="AX128" s="433">
        <f t="shared" si="152"/>
        <v>4.0000000000000105E-2</v>
      </c>
      <c r="AY128" s="433">
        <f t="shared" si="153"/>
        <v>4.0000000000000049E-2</v>
      </c>
      <c r="AZ128" s="433">
        <f t="shared" si="119"/>
        <v>3.9999999999999973E-2</v>
      </c>
      <c r="BA128" s="433">
        <f>(BA75-AO75)/AO75</f>
        <v>4.0000000000000042E-2</v>
      </c>
      <c r="BB128" s="433">
        <f t="shared" si="121"/>
        <v>4.0000000000000091E-2</v>
      </c>
      <c r="BC128" s="433">
        <f t="shared" si="122"/>
        <v>4.0000000000000042E-2</v>
      </c>
      <c r="BD128" s="433">
        <f t="shared" si="123"/>
        <v>3.9999999999999994E-2</v>
      </c>
      <c r="BE128" s="433">
        <f t="shared" si="124"/>
        <v>4.0000000000000126E-2</v>
      </c>
      <c r="BF128" s="433">
        <f t="shared" si="125"/>
        <v>4.0000000000000091E-2</v>
      </c>
      <c r="BG128" s="433">
        <f t="shared" si="126"/>
        <v>4.0000000000000036E-2</v>
      </c>
      <c r="BJ128" s="433">
        <f t="shared" si="154"/>
        <v>3.4999999999999878E-2</v>
      </c>
      <c r="BK128" s="433">
        <f t="shared" si="155"/>
        <v>3.4999999999999927E-2</v>
      </c>
      <c r="BL128" s="433">
        <f t="shared" si="127"/>
        <v>3.4999999999999962E-2</v>
      </c>
      <c r="BM128" s="433">
        <f t="shared" si="128"/>
        <v>3.4999999999999948E-2</v>
      </c>
      <c r="BN128" s="433">
        <f t="shared" si="129"/>
        <v>3.4999999999999851E-2</v>
      </c>
      <c r="BO128" s="433">
        <f t="shared" si="130"/>
        <v>3.4999999999999941E-2</v>
      </c>
      <c r="BP128" s="433">
        <f t="shared" si="131"/>
        <v>3.4999999999999927E-2</v>
      </c>
      <c r="BQ128" s="433">
        <f t="shared" si="132"/>
        <v>3.499999999999983E-2</v>
      </c>
      <c r="BR128" s="433">
        <f t="shared" si="133"/>
        <v>3.4999999999999969E-2</v>
      </c>
      <c r="BS128" s="433">
        <f t="shared" si="134"/>
        <v>3.4999999999999955E-2</v>
      </c>
      <c r="BV128" s="433">
        <f t="shared" si="156"/>
        <v>3.0000000000000051E-2</v>
      </c>
      <c r="BW128" s="433">
        <f t="shared" si="157"/>
        <v>3.0000000000000072E-2</v>
      </c>
      <c r="BX128" s="433">
        <f t="shared" si="135"/>
        <v>2.9999999999999982E-2</v>
      </c>
      <c r="BY128" s="433">
        <f t="shared" si="136"/>
        <v>3.0000000000000131E-2</v>
      </c>
      <c r="BZ128" s="433">
        <f t="shared" si="137"/>
        <v>2.9999999999999988E-2</v>
      </c>
      <c r="CA128" s="433">
        <f t="shared" si="138"/>
        <v>2.9999999999999982E-2</v>
      </c>
      <c r="CB128" s="433">
        <f t="shared" si="139"/>
        <v>3.00000000000001E-2</v>
      </c>
      <c r="CC128" s="433">
        <f t="shared" si="140"/>
        <v>3.0000000000000068E-2</v>
      </c>
      <c r="CD128" s="433">
        <f t="shared" si="141"/>
        <v>3.0000000000000075E-2</v>
      </c>
      <c r="CE128" s="433">
        <f t="shared" si="142"/>
        <v>2.9999999999999954E-2</v>
      </c>
      <c r="CH128" s="433">
        <f t="shared" si="158"/>
        <v>3.00000000000001E-2</v>
      </c>
      <c r="CI128" s="433">
        <f t="shared" si="159"/>
        <v>3.0000000000000034E-2</v>
      </c>
      <c r="CJ128" s="433">
        <f t="shared" si="143"/>
        <v>2.9999999999999995E-2</v>
      </c>
      <c r="CK128" s="433">
        <f t="shared" si="144"/>
        <v>3.00000000000001E-2</v>
      </c>
      <c r="CL128" s="433">
        <f t="shared" si="145"/>
        <v>3.0000000000000124E-2</v>
      </c>
      <c r="CM128" s="433">
        <f t="shared" si="146"/>
        <v>3.0000000000000117E-2</v>
      </c>
      <c r="CN128" s="433">
        <f t="shared" si="147"/>
        <v>2.9999999999999968E-2</v>
      </c>
      <c r="CO128" s="433">
        <f t="shared" si="148"/>
        <v>2.9999999999999957E-2</v>
      </c>
      <c r="CP128" s="433">
        <f t="shared" si="149"/>
        <v>3.0000000000000013E-2</v>
      </c>
      <c r="CQ128" s="433">
        <f t="shared" si="150"/>
        <v>2.9999999999999947E-2</v>
      </c>
    </row>
    <row r="129" spans="14:95" x14ac:dyDescent="0.2">
      <c r="N129" s="433">
        <f t="shared" si="151"/>
        <v>1.9997790299414522E-2</v>
      </c>
      <c r="O129" s="433">
        <f t="shared" si="151"/>
        <v>2.0001376714805452E-2</v>
      </c>
      <c r="P129" s="433">
        <f t="shared" si="108"/>
        <v>1.999868615200116E-2</v>
      </c>
      <c r="Q129" s="433">
        <f t="shared" si="108"/>
        <v>1.9998733453030191E-2</v>
      </c>
      <c r="R129" s="433">
        <f t="shared" si="108"/>
        <v>1.9999285732199699E-2</v>
      </c>
      <c r="S129" s="433">
        <f t="shared" si="108"/>
        <v>2.0001437727482658E-2</v>
      </c>
      <c r="T129" s="433">
        <f t="shared" si="108"/>
        <v>1.9999800644596725E-2</v>
      </c>
      <c r="U129" s="433">
        <f t="shared" si="108"/>
        <v>1.9998674563462899E-2</v>
      </c>
      <c r="V129" s="433">
        <f t="shared" si="108"/>
        <v>2.0001307480336523E-2</v>
      </c>
      <c r="W129" s="433">
        <f t="shared" si="108"/>
        <v>1.9999072019274158E-2</v>
      </c>
      <c r="Z129" s="433">
        <f t="shared" si="109"/>
        <v>2.5000498017888926E-2</v>
      </c>
      <c r="AA129" s="433">
        <f t="shared" si="110"/>
        <v>2.4999247528669249E-2</v>
      </c>
      <c r="AB129" s="433">
        <f t="shared" si="111"/>
        <v>2.5000183071053415E-2</v>
      </c>
      <c r="AC129" s="433">
        <f t="shared" si="112"/>
        <v>2.5000176480138844E-2</v>
      </c>
      <c r="AD129" s="433">
        <f t="shared" si="113"/>
        <v>2.5001603900686436E-2</v>
      </c>
      <c r="AE129" s="433">
        <f t="shared" si="113"/>
        <v>2.5000695494125327E-2</v>
      </c>
      <c r="AF129" s="433">
        <f t="shared" si="113"/>
        <v>2.5001113866900421E-2</v>
      </c>
      <c r="AG129" s="433">
        <f t="shared" si="113"/>
        <v>2.500042980681623E-2</v>
      </c>
      <c r="AH129" s="433">
        <f t="shared" si="113"/>
        <v>2.4999397379000369E-2</v>
      </c>
      <c r="AI129" s="433">
        <f t="shared" si="113"/>
        <v>2.5000260013104684E-2</v>
      </c>
      <c r="AL129" s="433">
        <f t="shared" si="114"/>
        <v>2.7500291522524919E-2</v>
      </c>
      <c r="AM129" s="433">
        <f t="shared" si="115"/>
        <v>2.7497996904115678E-2</v>
      </c>
      <c r="AN129" s="433">
        <f t="shared" si="116"/>
        <v>2.7501732476977823E-2</v>
      </c>
      <c r="AO129" s="433">
        <f t="shared" si="117"/>
        <v>2.7499905303356408E-2</v>
      </c>
      <c r="AP129" s="433">
        <f t="shared" si="118"/>
        <v>2.7499421031877625E-2</v>
      </c>
      <c r="AQ129" s="433">
        <f t="shared" si="118"/>
        <v>2.7500082931492642E-2</v>
      </c>
      <c r="AR129" s="433">
        <f t="shared" si="118"/>
        <v>2.7500709976179517E-2</v>
      </c>
      <c r="AS129" s="433">
        <f t="shared" si="118"/>
        <v>2.7499238228889125E-2</v>
      </c>
      <c r="AT129" s="433">
        <f t="shared" si="118"/>
        <v>2.7499131180053427E-2</v>
      </c>
      <c r="AU129" s="433">
        <f t="shared" si="118"/>
        <v>2.7500501000733094E-2</v>
      </c>
      <c r="AX129" s="433">
        <f t="shared" si="152"/>
        <v>4.0000000000000042E-2</v>
      </c>
      <c r="AY129" s="433">
        <f t="shared" si="153"/>
        <v>4.0000000000000008E-2</v>
      </c>
      <c r="AZ129" s="433">
        <f t="shared" si="119"/>
        <v>4.0000000000000049E-2</v>
      </c>
      <c r="BA129" s="433">
        <f t="shared" si="120"/>
        <v>3.9999999999999994E-2</v>
      </c>
      <c r="BB129" s="433">
        <f t="shared" si="121"/>
        <v>4.0000000000000098E-2</v>
      </c>
      <c r="BC129" s="433">
        <f t="shared" si="122"/>
        <v>4.0000000000000084E-2</v>
      </c>
      <c r="BD129" s="433">
        <f t="shared" si="123"/>
        <v>4.0000000000000112E-2</v>
      </c>
      <c r="BE129" s="433">
        <f t="shared" si="124"/>
        <v>4.0000000000000049E-2</v>
      </c>
      <c r="BF129" s="433">
        <f t="shared" si="125"/>
        <v>3.9999999999999959E-2</v>
      </c>
      <c r="BG129" s="433">
        <f t="shared" si="126"/>
        <v>3.9999999999999952E-2</v>
      </c>
      <c r="BJ129" s="433">
        <f t="shared" si="154"/>
        <v>3.4999999999999969E-2</v>
      </c>
      <c r="BK129" s="433">
        <f t="shared" si="155"/>
        <v>3.4999999999999927E-2</v>
      </c>
      <c r="BL129" s="433">
        <f t="shared" si="127"/>
        <v>3.4999999999999948E-2</v>
      </c>
      <c r="BM129" s="433">
        <f t="shared" si="128"/>
        <v>3.4999999999999941E-2</v>
      </c>
      <c r="BN129" s="433">
        <f t="shared" si="129"/>
        <v>3.4999999999999976E-2</v>
      </c>
      <c r="BO129" s="433">
        <f t="shared" si="130"/>
        <v>3.4999999999999927E-2</v>
      </c>
      <c r="BP129" s="433">
        <f t="shared" si="131"/>
        <v>3.4999999999999934E-2</v>
      </c>
      <c r="BQ129" s="433">
        <f t="shared" si="132"/>
        <v>3.4999999999999885E-2</v>
      </c>
      <c r="BR129" s="433">
        <f t="shared" si="133"/>
        <v>3.4999999999999996E-2</v>
      </c>
      <c r="BS129" s="433">
        <f t="shared" si="134"/>
        <v>3.4999999999999927E-2</v>
      </c>
      <c r="BV129" s="433">
        <f t="shared" si="156"/>
        <v>3.0000000000000061E-2</v>
      </c>
      <c r="BW129" s="433">
        <f t="shared" si="157"/>
        <v>3.0000000000000065E-2</v>
      </c>
      <c r="BX129" s="433">
        <f t="shared" si="135"/>
        <v>3.0000000000000044E-2</v>
      </c>
      <c r="BY129" s="433">
        <f t="shared" si="136"/>
        <v>2.9999999999999968E-2</v>
      </c>
      <c r="BZ129" s="433">
        <f t="shared" si="137"/>
        <v>3.0000000000000061E-2</v>
      </c>
      <c r="CA129" s="433">
        <f t="shared" si="138"/>
        <v>3.0000000000000068E-2</v>
      </c>
      <c r="CB129" s="433">
        <f t="shared" si="139"/>
        <v>2.9999999999999995E-2</v>
      </c>
      <c r="CC129" s="433">
        <f t="shared" si="140"/>
        <v>3.0000000000000002E-2</v>
      </c>
      <c r="CD129" s="433">
        <f t="shared" si="141"/>
        <v>0.03</v>
      </c>
      <c r="CE129" s="433">
        <f t="shared" si="142"/>
        <v>3.0000000000000027E-2</v>
      </c>
      <c r="CH129" s="433">
        <f t="shared" si="158"/>
        <v>3.0000000000000058E-2</v>
      </c>
      <c r="CI129" s="433">
        <f t="shared" si="159"/>
        <v>3.0000000000000027E-2</v>
      </c>
      <c r="CJ129" s="433">
        <f t="shared" si="143"/>
        <v>2.9999999999999923E-2</v>
      </c>
      <c r="CK129" s="433">
        <f t="shared" si="144"/>
        <v>2.9999999999999933E-2</v>
      </c>
      <c r="CL129" s="433">
        <f t="shared" si="145"/>
        <v>3.0000000000000124E-2</v>
      </c>
      <c r="CM129" s="433">
        <f t="shared" si="146"/>
        <v>2.9999999999999954E-2</v>
      </c>
      <c r="CN129" s="433">
        <f t="shared" si="147"/>
        <v>3.0000000000000044E-2</v>
      </c>
      <c r="CO129" s="433">
        <f t="shared" si="148"/>
        <v>3.0000000000000034E-2</v>
      </c>
      <c r="CP129" s="433">
        <f t="shared" si="149"/>
        <v>2.9999999999999968E-2</v>
      </c>
      <c r="CQ129" s="433">
        <f t="shared" si="150"/>
        <v>3.0000000000000058E-2</v>
      </c>
    </row>
    <row r="130" spans="14:95" x14ac:dyDescent="0.2">
      <c r="N130" s="433">
        <f t="shared" si="151"/>
        <v>1.9998012922972971E-2</v>
      </c>
      <c r="O130" s="433">
        <f t="shared" si="151"/>
        <v>1.9998453792075165E-2</v>
      </c>
      <c r="P130" s="433">
        <f t="shared" si="108"/>
        <v>2.0001484338852207E-2</v>
      </c>
      <c r="Q130" s="433">
        <f t="shared" si="108"/>
        <v>2.0001431910619216E-2</v>
      </c>
      <c r="R130" s="433">
        <f t="shared" si="108"/>
        <v>2.0000544682908499E-2</v>
      </c>
      <c r="S130" s="433">
        <f t="shared" si="108"/>
        <v>1.9999477606553968E-2</v>
      </c>
      <c r="T130" s="433">
        <f t="shared" si="108"/>
        <v>2.0001018815865787E-2</v>
      </c>
      <c r="U130" s="433">
        <f t="shared" si="108"/>
        <v>1.9998721756561665E-2</v>
      </c>
      <c r="V130" s="433">
        <f t="shared" si="108"/>
        <v>1.999962423209134E-2</v>
      </c>
      <c r="W130" s="433">
        <f t="shared" si="108"/>
        <v>2.000096490688788E-2</v>
      </c>
      <c r="Z130" s="433">
        <f t="shared" si="109"/>
        <v>2.4998413186662977E-2</v>
      </c>
      <c r="AA130" s="433">
        <f t="shared" si="110"/>
        <v>2.5002107748081936E-2</v>
      </c>
      <c r="AB130" s="433">
        <f t="shared" si="111"/>
        <v>2.5001705069620697E-2</v>
      </c>
      <c r="AC130" s="433">
        <f t="shared" si="112"/>
        <v>2.500164484505564E-2</v>
      </c>
      <c r="AD130" s="433">
        <f t="shared" si="113"/>
        <v>2.4998742043424723E-2</v>
      </c>
      <c r="AE130" s="433">
        <f t="shared" si="113"/>
        <v>2.5001439476818231E-2</v>
      </c>
      <c r="AF130" s="433">
        <f t="shared" si="113"/>
        <v>2.500007280160977E-2</v>
      </c>
      <c r="AG130" s="433">
        <f t="shared" si="113"/>
        <v>2.4999016782124461E-2</v>
      </c>
      <c r="AH130" s="433">
        <f t="shared" si="113"/>
        <v>2.5000262580218299E-2</v>
      </c>
      <c r="AI130" s="433">
        <f t="shared" si="113"/>
        <v>2.499942644325991E-2</v>
      </c>
      <c r="AL130" s="433">
        <f t="shared" si="114"/>
        <v>2.7499249760637796E-2</v>
      </c>
      <c r="AM130" s="433">
        <f t="shared" si="115"/>
        <v>2.7501429153077617E-2</v>
      </c>
      <c r="AN130" s="433">
        <f t="shared" si="116"/>
        <v>2.7501698500416727E-2</v>
      </c>
      <c r="AO130" s="433">
        <f t="shared" si="117"/>
        <v>2.7499907094908464E-2</v>
      </c>
      <c r="AP130" s="433">
        <f t="shared" si="118"/>
        <v>2.7500191761908307E-2</v>
      </c>
      <c r="AQ130" s="433">
        <f t="shared" si="118"/>
        <v>2.7498957812855804E-2</v>
      </c>
      <c r="AR130" s="433">
        <f t="shared" si="118"/>
        <v>2.7501250056820865E-2</v>
      </c>
      <c r="AS130" s="433">
        <f t="shared" si="118"/>
        <v>2.7499979444902727E-2</v>
      </c>
      <c r="AT130" s="433">
        <f t="shared" si="118"/>
        <v>2.7500467520756713E-2</v>
      </c>
      <c r="AU130" s="433">
        <f t="shared" si="118"/>
        <v>2.75008953085829E-2</v>
      </c>
      <c r="AX130" s="433">
        <f t="shared" si="152"/>
        <v>3.9999999999999994E-2</v>
      </c>
      <c r="AY130" s="433">
        <f t="shared" si="153"/>
        <v>4.0000000000000077E-2</v>
      </c>
      <c r="AZ130" s="433">
        <f t="shared" si="119"/>
        <v>3.9999999999999994E-2</v>
      </c>
      <c r="BA130" s="433">
        <f t="shared" si="120"/>
        <v>4.0000000000000056E-2</v>
      </c>
      <c r="BB130" s="433">
        <f t="shared" si="121"/>
        <v>3.9999999999999931E-2</v>
      </c>
      <c r="BC130" s="433">
        <f t="shared" si="122"/>
        <v>4.0000000000000126E-2</v>
      </c>
      <c r="BD130" s="433">
        <f t="shared" si="123"/>
        <v>4.0000000000000119E-2</v>
      </c>
      <c r="BE130" s="433">
        <f t="shared" si="124"/>
        <v>4.0000000000000036E-2</v>
      </c>
      <c r="BF130" s="433">
        <f t="shared" si="125"/>
        <v>4.0000000000000022E-2</v>
      </c>
      <c r="BG130" s="433">
        <f t="shared" si="126"/>
        <v>4.0000000000000049E-2</v>
      </c>
      <c r="BJ130" s="433">
        <f t="shared" si="154"/>
        <v>3.499999999999992E-2</v>
      </c>
      <c r="BK130" s="433">
        <f t="shared" si="155"/>
        <v>3.4999999999999969E-2</v>
      </c>
      <c r="BL130" s="433">
        <f t="shared" si="127"/>
        <v>3.4999999999999962E-2</v>
      </c>
      <c r="BM130" s="433">
        <f t="shared" si="128"/>
        <v>3.4999999999999941E-2</v>
      </c>
      <c r="BN130" s="433">
        <f t="shared" si="129"/>
        <v>3.4999999999999948E-2</v>
      </c>
      <c r="BO130" s="433">
        <f t="shared" si="130"/>
        <v>3.4999999999999996E-2</v>
      </c>
      <c r="BP130" s="433">
        <f t="shared" si="131"/>
        <v>3.4999999999999899E-2</v>
      </c>
      <c r="BQ130" s="433">
        <f t="shared" si="132"/>
        <v>3.4999999999999878E-2</v>
      </c>
      <c r="BR130" s="433">
        <f t="shared" si="133"/>
        <v>3.4999999999999934E-2</v>
      </c>
      <c r="BS130" s="433">
        <f t="shared" si="134"/>
        <v>3.4999999999999976E-2</v>
      </c>
      <c r="BV130" s="433">
        <f t="shared" si="156"/>
        <v>3.0000000000000093E-2</v>
      </c>
      <c r="BW130" s="433">
        <f t="shared" si="157"/>
        <v>3.0000000000000006E-2</v>
      </c>
      <c r="BX130" s="433">
        <f t="shared" si="135"/>
        <v>2.9999999999999936E-2</v>
      </c>
      <c r="BY130" s="433">
        <f t="shared" si="136"/>
        <v>3.0000000000000079E-2</v>
      </c>
      <c r="BZ130" s="433">
        <f t="shared" si="137"/>
        <v>3.0000000000000013E-2</v>
      </c>
      <c r="CA130" s="433">
        <f t="shared" si="138"/>
        <v>3.0000000000000006E-2</v>
      </c>
      <c r="CB130" s="433">
        <f t="shared" si="139"/>
        <v>3.0000000000000051E-2</v>
      </c>
      <c r="CC130" s="433">
        <f t="shared" si="140"/>
        <v>3.0000000000000089E-2</v>
      </c>
      <c r="CD130" s="433">
        <f t="shared" si="141"/>
        <v>3.0000000000000061E-2</v>
      </c>
      <c r="CE130" s="433">
        <f t="shared" si="142"/>
        <v>3.0000000000000075E-2</v>
      </c>
      <c r="CH130" s="433">
        <f t="shared" si="158"/>
        <v>3.0000000000000034E-2</v>
      </c>
      <c r="CI130" s="433">
        <f t="shared" si="159"/>
        <v>3.0000000000000047E-2</v>
      </c>
      <c r="CJ130" s="433">
        <f t="shared" si="143"/>
        <v>3.0000000000000117E-2</v>
      </c>
      <c r="CK130" s="433">
        <f t="shared" si="144"/>
        <v>3.0000000000000103E-2</v>
      </c>
      <c r="CL130" s="433">
        <f t="shared" si="145"/>
        <v>3.0000000000000041E-2</v>
      </c>
      <c r="CM130" s="433">
        <f t="shared" si="146"/>
        <v>3.00000000000001E-2</v>
      </c>
      <c r="CN130" s="433">
        <f t="shared" si="147"/>
        <v>3.0000000000000058E-2</v>
      </c>
      <c r="CO130" s="433">
        <f t="shared" si="148"/>
        <v>2.999999999999995E-2</v>
      </c>
      <c r="CP130" s="433">
        <f t="shared" si="149"/>
        <v>3.0000000000000054E-2</v>
      </c>
      <c r="CQ130" s="433">
        <f t="shared" si="150"/>
        <v>3.0000000000000054E-2</v>
      </c>
    </row>
    <row r="131" spans="14:95" x14ac:dyDescent="0.2">
      <c r="N131" s="433">
        <f t="shared" si="151"/>
        <v>1.9999948733416383E-2</v>
      </c>
      <c r="O131" s="433">
        <f t="shared" si="151"/>
        <v>1.9999560744762761E-2</v>
      </c>
      <c r="P131" s="433">
        <f t="shared" si="108"/>
        <v>2.0001637231998236E-2</v>
      </c>
      <c r="Q131" s="433">
        <f t="shared" si="108"/>
        <v>2.0001580497910263E-2</v>
      </c>
      <c r="R131" s="433">
        <f t="shared" si="108"/>
        <v>2.0001012340060624E-2</v>
      </c>
      <c r="S131" s="433">
        <f t="shared" si="108"/>
        <v>1.9999267234068644E-2</v>
      </c>
      <c r="T131" s="433">
        <f t="shared" si="108"/>
        <v>2.0000371287263924E-2</v>
      </c>
      <c r="U131" s="433">
        <f t="shared" si="108"/>
        <v>1.9999426363743793E-2</v>
      </c>
      <c r="V131" s="433">
        <f t="shared" si="108"/>
        <v>2.0000506518431459E-2</v>
      </c>
      <c r="W131" s="433">
        <f t="shared" si="108"/>
        <v>1.9999662748091052E-2</v>
      </c>
      <c r="Z131" s="433">
        <f t="shared" si="109"/>
        <v>2.5001436038830555E-2</v>
      </c>
      <c r="AA131" s="433">
        <f t="shared" si="110"/>
        <v>2.4999586715379173E-2</v>
      </c>
      <c r="AB131" s="433">
        <f t="shared" si="111"/>
        <v>2.5000703848644387E-2</v>
      </c>
      <c r="AC131" s="433">
        <f t="shared" si="112"/>
        <v>2.5000679458607414E-2</v>
      </c>
      <c r="AD131" s="433">
        <f t="shared" si="113"/>
        <v>2.499876671106508E-2</v>
      </c>
      <c r="AE131" s="433">
        <f t="shared" si="113"/>
        <v>2.5001336969891329E-2</v>
      </c>
      <c r="AF131" s="433">
        <f t="shared" si="113"/>
        <v>2.500085648703284E-2</v>
      </c>
      <c r="AG131" s="433">
        <f t="shared" si="113"/>
        <v>2.4999036062287056E-2</v>
      </c>
      <c r="AH131" s="433">
        <f t="shared" si="113"/>
        <v>2.4999227703808961E-2</v>
      </c>
      <c r="AI131" s="433">
        <f t="shared" si="113"/>
        <v>2.4999125293026909E-2</v>
      </c>
      <c r="AL131" s="433">
        <f t="shared" si="114"/>
        <v>2.7501856340277627E-2</v>
      </c>
      <c r="AM131" s="433">
        <f t="shared" si="115"/>
        <v>2.7498558543302107E-2</v>
      </c>
      <c r="AN131" s="433">
        <f t="shared" si="116"/>
        <v>2.750157936660539E-2</v>
      </c>
      <c r="AO131" s="433">
        <f t="shared" si="117"/>
        <v>2.7499825992423298E-2</v>
      </c>
      <c r="AP131" s="433">
        <f t="shared" si="118"/>
        <v>2.7499368314663555E-2</v>
      </c>
      <c r="AQ131" s="433">
        <f t="shared" si="118"/>
        <v>2.7498789844549443E-2</v>
      </c>
      <c r="AR131" s="433">
        <f t="shared" si="118"/>
        <v>2.7499477752245597E-2</v>
      </c>
      <c r="AS131" s="433">
        <f t="shared" si="118"/>
        <v>2.7500799363733296E-2</v>
      </c>
      <c r="AT131" s="433">
        <f t="shared" si="118"/>
        <v>2.7498788184738478E-2</v>
      </c>
      <c r="AU131" s="433">
        <f t="shared" si="118"/>
        <v>2.7500566883748523E-2</v>
      </c>
      <c r="AX131" s="433">
        <f t="shared" si="152"/>
        <v>3.999999999999998E-2</v>
      </c>
      <c r="AY131" s="433">
        <f t="shared" si="153"/>
        <v>4.0000000000000084E-2</v>
      </c>
      <c r="AZ131" s="433">
        <f t="shared" si="119"/>
        <v>4.0000000000000036E-2</v>
      </c>
      <c r="BA131" s="433">
        <f t="shared" si="120"/>
        <v>4.0000000000000091E-2</v>
      </c>
      <c r="BB131" s="433">
        <f t="shared" si="121"/>
        <v>3.9999999999999938E-2</v>
      </c>
      <c r="BC131" s="433">
        <f t="shared" si="122"/>
        <v>4.0000000000000126E-2</v>
      </c>
      <c r="BD131" s="433">
        <f t="shared" si="123"/>
        <v>3.9999999999999966E-2</v>
      </c>
      <c r="BE131" s="433">
        <f t="shared" si="124"/>
        <v>3.9999999999999952E-2</v>
      </c>
      <c r="BF131" s="433">
        <f t="shared" si="125"/>
        <v>4.0000000000000036E-2</v>
      </c>
      <c r="BG131" s="433">
        <f t="shared" si="126"/>
        <v>4.000000000000007E-2</v>
      </c>
      <c r="BJ131" s="433">
        <f t="shared" si="154"/>
        <v>3.4999999999999871E-2</v>
      </c>
      <c r="BK131" s="433">
        <f t="shared" si="155"/>
        <v>3.4999999999999858E-2</v>
      </c>
      <c r="BL131" s="433">
        <f t="shared" si="127"/>
        <v>3.4999999999999899E-2</v>
      </c>
      <c r="BM131" s="433">
        <f t="shared" si="128"/>
        <v>3.4999999999999989E-2</v>
      </c>
      <c r="BN131" s="433">
        <f t="shared" si="129"/>
        <v>3.4999999999999844E-2</v>
      </c>
      <c r="BO131" s="433">
        <f t="shared" si="130"/>
        <v>3.4999999999999934E-2</v>
      </c>
      <c r="BP131" s="433">
        <f t="shared" si="131"/>
        <v>3.4999999999999851E-2</v>
      </c>
      <c r="BQ131" s="433">
        <f t="shared" si="132"/>
        <v>3.4999999999999906E-2</v>
      </c>
      <c r="BR131" s="433">
        <f t="shared" si="133"/>
        <v>3.4999999999999865E-2</v>
      </c>
      <c r="BS131" s="433">
        <f t="shared" si="134"/>
        <v>3.4999999999999996E-2</v>
      </c>
      <c r="BV131" s="433">
        <f t="shared" si="156"/>
        <v>3.0000000000000013E-2</v>
      </c>
      <c r="BW131" s="433">
        <f t="shared" si="157"/>
        <v>2.9999999999999971E-2</v>
      </c>
      <c r="BX131" s="433">
        <f t="shared" si="135"/>
        <v>2.9999999999999971E-2</v>
      </c>
      <c r="BY131" s="433">
        <f t="shared" si="136"/>
        <v>0.03</v>
      </c>
      <c r="BZ131" s="433">
        <f t="shared" si="137"/>
        <v>2.9999999999999961E-2</v>
      </c>
      <c r="CA131" s="433">
        <f t="shared" si="138"/>
        <v>2.9999999999999985E-2</v>
      </c>
      <c r="CB131" s="433">
        <f t="shared" si="139"/>
        <v>3.0000000000000041E-2</v>
      </c>
      <c r="CC131" s="433">
        <f t="shared" si="140"/>
        <v>3.0000000000000037E-2</v>
      </c>
      <c r="CD131" s="433">
        <f t="shared" si="141"/>
        <v>3.0000000000000041E-2</v>
      </c>
      <c r="CE131" s="433">
        <f t="shared" si="142"/>
        <v>3.0000000000000037E-2</v>
      </c>
      <c r="CH131" s="433">
        <f t="shared" si="158"/>
        <v>3.0000000000000068E-2</v>
      </c>
      <c r="CI131" s="433">
        <f t="shared" si="159"/>
        <v>3.0000000000000027E-2</v>
      </c>
      <c r="CJ131" s="433">
        <f t="shared" si="143"/>
        <v>3.0000000000000072E-2</v>
      </c>
      <c r="CK131" s="433">
        <f t="shared" si="144"/>
        <v>3.0000000000000061E-2</v>
      </c>
      <c r="CL131" s="433">
        <f t="shared" si="145"/>
        <v>0.03</v>
      </c>
      <c r="CM131" s="433">
        <f t="shared" si="146"/>
        <v>3.0000000000000054E-2</v>
      </c>
      <c r="CN131" s="433">
        <f t="shared" si="147"/>
        <v>3.0000000000000034E-2</v>
      </c>
      <c r="CO131" s="433">
        <f t="shared" si="148"/>
        <v>0.03</v>
      </c>
      <c r="CP131" s="433">
        <f t="shared" si="149"/>
        <v>3.0000000000000075E-2</v>
      </c>
      <c r="CQ131" s="433">
        <f t="shared" si="150"/>
        <v>3.0000000000000044E-2</v>
      </c>
    </row>
    <row r="132" spans="14:95" x14ac:dyDescent="0.2">
      <c r="N132" s="433">
        <f t="shared" si="151"/>
        <v>2.0002144939256356E-2</v>
      </c>
      <c r="O132" s="433">
        <f t="shared" si="151"/>
        <v>1.9999601593329235E-2</v>
      </c>
      <c r="P132" s="433">
        <f t="shared" si="108"/>
        <v>1.9998800291231172E-2</v>
      </c>
      <c r="Q132" s="433">
        <f t="shared" si="108"/>
        <v>1.9998841076524668E-2</v>
      </c>
      <c r="R132" s="433">
        <f t="shared" si="108"/>
        <v>2.0000624972799998E-2</v>
      </c>
      <c r="S132" s="433">
        <f t="shared" si="108"/>
        <v>2.0000810800119236E-2</v>
      </c>
      <c r="T132" s="433">
        <f t="shared" si="108"/>
        <v>2.0000922155382742E-2</v>
      </c>
      <c r="U132" s="433">
        <f t="shared" si="108"/>
        <v>2.0000458006939802E-2</v>
      </c>
      <c r="V132" s="433">
        <f t="shared" si="108"/>
        <v>2.0000776673206249E-2</v>
      </c>
      <c r="W132" s="433">
        <f t="shared" si="108"/>
        <v>1.999999675109098E-2</v>
      </c>
      <c r="Z132" s="433">
        <f t="shared" si="109"/>
        <v>2.4998944103168084E-2</v>
      </c>
      <c r="AA132" s="433">
        <f t="shared" si="110"/>
        <v>2.4999696113904648E-2</v>
      </c>
      <c r="AB132" s="433">
        <f t="shared" si="111"/>
        <v>2.5000431279866214E-2</v>
      </c>
      <c r="AC132" s="433">
        <f t="shared" si="112"/>
        <v>2.5000416618061218E-2</v>
      </c>
      <c r="AD132" s="433">
        <f t="shared" si="113"/>
        <v>2.5001435821788869E-2</v>
      </c>
      <c r="AE132" s="433">
        <f t="shared" si="113"/>
        <v>2.5000509738926282E-2</v>
      </c>
      <c r="AF132" s="433">
        <f t="shared" si="113"/>
        <v>2.5000559797577E-2</v>
      </c>
      <c r="AG132" s="433">
        <f t="shared" si="113"/>
        <v>2.5000202507310477E-2</v>
      </c>
      <c r="AH132" s="433">
        <f t="shared" si="113"/>
        <v>2.5001198825907598E-2</v>
      </c>
      <c r="AI132" s="433">
        <f t="shared" si="113"/>
        <v>2.4998958682991398E-2</v>
      </c>
      <c r="AL132" s="433">
        <f t="shared" si="114"/>
        <v>2.7497985495568093E-2</v>
      </c>
      <c r="AM132" s="433">
        <f t="shared" si="115"/>
        <v>2.7500958600324883E-2</v>
      </c>
      <c r="AN132" s="433">
        <f t="shared" si="116"/>
        <v>2.7500917258256052E-2</v>
      </c>
      <c r="AO132" s="433">
        <f t="shared" si="117"/>
        <v>2.7499219603558635E-2</v>
      </c>
      <c r="AP132" s="433">
        <f t="shared" si="118"/>
        <v>2.7499911528434895E-2</v>
      </c>
      <c r="AQ132" s="433">
        <f t="shared" si="118"/>
        <v>2.7499602155182233E-2</v>
      </c>
      <c r="AR132" s="433">
        <f t="shared" si="118"/>
        <v>2.750106498017502E-2</v>
      </c>
      <c r="AS132" s="433">
        <f t="shared" si="118"/>
        <v>2.7498840933996481E-2</v>
      </c>
      <c r="AT132" s="433">
        <f t="shared" si="118"/>
        <v>2.7498787325147184E-2</v>
      </c>
      <c r="AU132" s="433">
        <f t="shared" si="118"/>
        <v>2.7499163359946396E-2</v>
      </c>
      <c r="AX132" s="433">
        <f t="shared" si="152"/>
        <v>4.0000000000000098E-2</v>
      </c>
      <c r="AY132" s="433">
        <f t="shared" si="153"/>
        <v>3.9999999999999966E-2</v>
      </c>
      <c r="AZ132" s="433">
        <f t="shared" si="119"/>
        <v>4.0000000000000022E-2</v>
      </c>
      <c r="BA132" s="433">
        <f t="shared" si="120"/>
        <v>4.0000000000000084E-2</v>
      </c>
      <c r="BB132" s="433">
        <f t="shared" si="121"/>
        <v>3.9999999999999945E-2</v>
      </c>
      <c r="BC132" s="433">
        <f t="shared" si="122"/>
        <v>3.9999999999999994E-2</v>
      </c>
      <c r="BD132" s="433">
        <f t="shared" si="123"/>
        <v>3.9999999999999973E-2</v>
      </c>
      <c r="BE132" s="433">
        <f t="shared" si="124"/>
        <v>4.0000000000000029E-2</v>
      </c>
      <c r="BF132" s="433">
        <f t="shared" si="125"/>
        <v>4.0000000000000105E-2</v>
      </c>
      <c r="BG132" s="433">
        <f t="shared" si="126"/>
        <v>4.0000000000000091E-2</v>
      </c>
      <c r="BJ132" s="433">
        <f t="shared" si="154"/>
        <v>3.4999999999999969E-2</v>
      </c>
      <c r="BK132" s="433">
        <f t="shared" si="155"/>
        <v>3.4999999999999878E-2</v>
      </c>
      <c r="BL132" s="433">
        <f t="shared" si="127"/>
        <v>3.4999999999999865E-2</v>
      </c>
      <c r="BM132" s="433">
        <f t="shared" si="128"/>
        <v>3.4999999999999955E-2</v>
      </c>
      <c r="BN132" s="433">
        <f t="shared" si="129"/>
        <v>3.499999999999983E-2</v>
      </c>
      <c r="BO132" s="433">
        <f t="shared" si="130"/>
        <v>3.4999999999999871E-2</v>
      </c>
      <c r="BP132" s="433">
        <f t="shared" si="131"/>
        <v>3.4999999999999858E-2</v>
      </c>
      <c r="BQ132" s="433">
        <f t="shared" si="132"/>
        <v>3.4999999999999934E-2</v>
      </c>
      <c r="BR132" s="433">
        <f t="shared" si="133"/>
        <v>3.4999999999999962E-2</v>
      </c>
      <c r="BS132" s="433">
        <f t="shared" si="134"/>
        <v>3.4999999999999885E-2</v>
      </c>
      <c r="BV132" s="433">
        <f t="shared" si="156"/>
        <v>3.0000000000000093E-2</v>
      </c>
      <c r="BW132" s="433">
        <f t="shared" si="157"/>
        <v>3.0000000000000068E-2</v>
      </c>
      <c r="BX132" s="433">
        <f t="shared" si="135"/>
        <v>2.9999999999999933E-2</v>
      </c>
      <c r="BY132" s="433">
        <f t="shared" si="136"/>
        <v>2.9999999999999961E-2</v>
      </c>
      <c r="BZ132" s="433">
        <f t="shared" si="137"/>
        <v>2.9999999999999943E-2</v>
      </c>
      <c r="CA132" s="433">
        <f t="shared" si="138"/>
        <v>3.0000000000000079E-2</v>
      </c>
      <c r="CB132" s="433">
        <f t="shared" si="139"/>
        <v>3.0000000000000068E-2</v>
      </c>
      <c r="CC132" s="433">
        <f t="shared" si="140"/>
        <v>3.0000000000000061E-2</v>
      </c>
      <c r="CD132" s="433">
        <f t="shared" si="141"/>
        <v>3.0000000000000058E-2</v>
      </c>
      <c r="CE132" s="433">
        <f t="shared" si="142"/>
        <v>3.0000000000000016E-2</v>
      </c>
      <c r="CH132" s="433">
        <f t="shared" si="158"/>
        <v>3.0000000000000068E-2</v>
      </c>
      <c r="CI132" s="433">
        <f t="shared" si="159"/>
        <v>0.03</v>
      </c>
      <c r="CJ132" s="433">
        <f t="shared" si="143"/>
        <v>3.000000000000011E-2</v>
      </c>
      <c r="CK132" s="433">
        <f t="shared" si="144"/>
        <v>3.0000000000000096E-2</v>
      </c>
      <c r="CL132" s="433">
        <f t="shared" si="145"/>
        <v>3.0000000000000061E-2</v>
      </c>
      <c r="CM132" s="433">
        <f t="shared" si="146"/>
        <v>3.0000000000000068E-2</v>
      </c>
      <c r="CN132" s="433">
        <f t="shared" si="147"/>
        <v>3.0000000000000068E-2</v>
      </c>
      <c r="CO132" s="433">
        <f t="shared" si="148"/>
        <v>3.0000000000000075E-2</v>
      </c>
      <c r="CP132" s="433">
        <f t="shared" si="149"/>
        <v>3.0000000000000093E-2</v>
      </c>
      <c r="CQ132" s="433">
        <f t="shared" si="150"/>
        <v>3.0000000000000044E-2</v>
      </c>
    </row>
    <row r="133" spans="14:95" x14ac:dyDescent="0.2">
      <c r="N133" s="433">
        <f t="shared" si="151"/>
        <v>2.0000719420797352E-2</v>
      </c>
      <c r="O133" s="433">
        <f t="shared" si="151"/>
        <v>1.9998208702597713E-2</v>
      </c>
      <c r="P133" s="433">
        <f t="shared" si="108"/>
        <v>2.0000171477309696E-2</v>
      </c>
      <c r="Q133" s="433">
        <f t="shared" si="108"/>
        <v>2.0000165758239978E-2</v>
      </c>
      <c r="R133" s="433">
        <f t="shared" si="108"/>
        <v>1.9998792095954582E-2</v>
      </c>
      <c r="S133" s="433">
        <f t="shared" si="108"/>
        <v>2.0000475659813065E-2</v>
      </c>
      <c r="T133" s="433">
        <f t="shared" si="108"/>
        <v>1.9999209843209648E-2</v>
      </c>
      <c r="U133" s="433">
        <f t="shared" si="108"/>
        <v>1.9999001231908533E-2</v>
      </c>
      <c r="V133" s="433">
        <f t="shared" si="108"/>
        <v>2.000020241203997E-2</v>
      </c>
      <c r="W133" s="433">
        <f t="shared" si="108"/>
        <v>1.9999249025892899E-2</v>
      </c>
      <c r="Z133" s="433">
        <f t="shared" si="109"/>
        <v>2.5001150218541612E-2</v>
      </c>
      <c r="AA133" s="433">
        <f t="shared" si="110"/>
        <v>2.5001986176213572E-2</v>
      </c>
      <c r="AB133" s="433">
        <f t="shared" si="111"/>
        <v>2.5000761083918823E-2</v>
      </c>
      <c r="AC133" s="433">
        <f t="shared" si="112"/>
        <v>2.5000735700435792E-2</v>
      </c>
      <c r="AD133" s="433">
        <f t="shared" si="113"/>
        <v>2.5000222263711513E-2</v>
      </c>
      <c r="AE133" s="433">
        <f t="shared" si="113"/>
        <v>2.4998643550869875E-2</v>
      </c>
      <c r="AF133" s="433">
        <f t="shared" si="113"/>
        <v>2.4998902353354446E-2</v>
      </c>
      <c r="AG133" s="433">
        <f t="shared" si="113"/>
        <v>2.4999801462821974E-2</v>
      </c>
      <c r="AH133" s="433">
        <f t="shared" si="113"/>
        <v>2.5000866023664643E-2</v>
      </c>
      <c r="AI133" s="433">
        <f t="shared" si="113"/>
        <v>2.4998858993175603E-2</v>
      </c>
      <c r="AL133" s="433">
        <f t="shared" si="114"/>
        <v>2.7501975007181854E-2</v>
      </c>
      <c r="AM133" s="433">
        <f t="shared" si="115"/>
        <v>2.7500251904787811E-2</v>
      </c>
      <c r="AN133" s="433">
        <f t="shared" si="116"/>
        <v>2.7499653490505684E-2</v>
      </c>
      <c r="AO133" s="433">
        <f t="shared" si="117"/>
        <v>2.7501220185213004E-2</v>
      </c>
      <c r="AP133" s="433">
        <f t="shared" si="118"/>
        <v>2.7501423933062139E-2</v>
      </c>
      <c r="AQ133" s="433">
        <f t="shared" si="118"/>
        <v>2.7500954217082242E-2</v>
      </c>
      <c r="AR133" s="433">
        <f t="shared" si="118"/>
        <v>2.7500093701643271E-2</v>
      </c>
      <c r="AS133" s="433">
        <f t="shared" si="118"/>
        <v>2.7499502849896777E-2</v>
      </c>
      <c r="AT133" s="433">
        <f t="shared" si="118"/>
        <v>2.7500301750150936E-2</v>
      </c>
      <c r="AU133" s="433">
        <f t="shared" si="118"/>
        <v>2.7499027433408502E-2</v>
      </c>
      <c r="AX133" s="433">
        <f t="shared" si="152"/>
        <v>4.0000000000000015E-2</v>
      </c>
      <c r="AY133" s="433">
        <f t="shared" si="153"/>
        <v>4.0000000000000008E-2</v>
      </c>
      <c r="AZ133" s="433">
        <f t="shared" si="119"/>
        <v>4.0000000000000091E-2</v>
      </c>
      <c r="BA133" s="433">
        <f t="shared" si="120"/>
        <v>4.0000000000000056E-2</v>
      </c>
      <c r="BB133" s="433">
        <f t="shared" si="121"/>
        <v>4.0000000000000008E-2</v>
      </c>
      <c r="BC133" s="433">
        <f t="shared" si="122"/>
        <v>4.0000000000000084E-2</v>
      </c>
      <c r="BD133" s="433">
        <f t="shared" si="123"/>
        <v>4.0000000000000049E-2</v>
      </c>
      <c r="BE133" s="433">
        <f t="shared" si="124"/>
        <v>3.9999999999999987E-2</v>
      </c>
      <c r="BF133" s="433">
        <f t="shared" si="125"/>
        <v>3.9999999999999987E-2</v>
      </c>
      <c r="BG133" s="433">
        <f t="shared" si="126"/>
        <v>3.9999999999999994E-2</v>
      </c>
      <c r="BJ133" s="433">
        <f t="shared" si="154"/>
        <v>3.4999999999999962E-2</v>
      </c>
      <c r="BK133" s="433">
        <f t="shared" si="155"/>
        <v>3.4999999999999962E-2</v>
      </c>
      <c r="BL133" s="433">
        <f t="shared" si="127"/>
        <v>3.4999999999999941E-2</v>
      </c>
      <c r="BM133" s="433">
        <f t="shared" si="128"/>
        <v>3.5000000000000003E-2</v>
      </c>
      <c r="BN133" s="433">
        <f t="shared" si="129"/>
        <v>3.5000000000000003E-2</v>
      </c>
      <c r="BO133" s="433">
        <f t="shared" si="130"/>
        <v>3.4999999999999969E-2</v>
      </c>
      <c r="BP133" s="433">
        <f t="shared" si="131"/>
        <v>3.4999999999999934E-2</v>
      </c>
      <c r="BQ133" s="433">
        <f t="shared" si="132"/>
        <v>3.4999999999999858E-2</v>
      </c>
      <c r="BR133" s="433">
        <f t="shared" si="133"/>
        <v>3.4999999999999969E-2</v>
      </c>
      <c r="BS133" s="433">
        <f t="shared" si="134"/>
        <v>3.4999999999999934E-2</v>
      </c>
      <c r="BV133" s="433">
        <f t="shared" si="156"/>
        <v>3.000000000000002E-2</v>
      </c>
      <c r="BW133" s="433">
        <f t="shared" si="157"/>
        <v>3.0000000000000051E-2</v>
      </c>
      <c r="BX133" s="433">
        <f t="shared" si="135"/>
        <v>3.0000000000000047E-2</v>
      </c>
      <c r="BY133" s="433">
        <f t="shared" si="136"/>
        <v>2.9999999999999995E-2</v>
      </c>
      <c r="BZ133" s="433">
        <f t="shared" si="137"/>
        <v>3.0000000000000041E-2</v>
      </c>
      <c r="CA133" s="433">
        <f t="shared" si="138"/>
        <v>3.0000000000000093E-2</v>
      </c>
      <c r="CB133" s="433">
        <f t="shared" si="139"/>
        <v>3.0000000000000089E-2</v>
      </c>
      <c r="CC133" s="433">
        <f t="shared" si="140"/>
        <v>3.0000000000000096E-2</v>
      </c>
      <c r="CD133" s="433">
        <f t="shared" si="141"/>
        <v>3.0000000000000065E-2</v>
      </c>
      <c r="CE133" s="433">
        <f t="shared" si="142"/>
        <v>3.0000000000000044E-2</v>
      </c>
      <c r="CH133" s="433">
        <f t="shared" si="158"/>
        <v>3.0000000000000013E-2</v>
      </c>
      <c r="CI133" s="433">
        <f t="shared" si="159"/>
        <v>3.0000000000000002E-2</v>
      </c>
      <c r="CJ133" s="433">
        <f t="shared" si="143"/>
        <v>2.9999999999999936E-2</v>
      </c>
      <c r="CK133" s="433">
        <f t="shared" si="144"/>
        <v>3.0000000000000072E-2</v>
      </c>
      <c r="CL133" s="433">
        <f t="shared" si="145"/>
        <v>2.9999999999999992E-2</v>
      </c>
      <c r="CM133" s="433">
        <f t="shared" si="146"/>
        <v>3.000000000000002E-2</v>
      </c>
      <c r="CN133" s="433">
        <f t="shared" si="147"/>
        <v>0.03</v>
      </c>
      <c r="CO133" s="433">
        <f t="shared" si="148"/>
        <v>2.9999999999999961E-2</v>
      </c>
      <c r="CP133" s="433">
        <f t="shared" si="149"/>
        <v>3.0000000000000072E-2</v>
      </c>
      <c r="CQ133" s="433">
        <f t="shared" si="150"/>
        <v>2.9999999999999961E-2</v>
      </c>
    </row>
    <row r="134" spans="14:95" x14ac:dyDescent="0.2">
      <c r="N134" s="433">
        <f t="shared" si="151"/>
        <v>1.9998823163322566E-2</v>
      </c>
      <c r="O134" s="433">
        <f t="shared" si="151"/>
        <v>2.000089646005232E-2</v>
      </c>
      <c r="P134" s="433">
        <f t="shared" si="108"/>
        <v>1.9999395545101148E-2</v>
      </c>
      <c r="Q134" s="433">
        <f t="shared" si="108"/>
        <v>1.9999414954200986E-2</v>
      </c>
      <c r="R134" s="433">
        <f t="shared" si="108"/>
        <v>2.0001146042577415E-2</v>
      </c>
      <c r="S134" s="433">
        <f t="shared" si="108"/>
        <v>1.9998751699835563E-2</v>
      </c>
      <c r="T134" s="433">
        <f t="shared" si="108"/>
        <v>1.9999080640627814E-2</v>
      </c>
      <c r="U134" s="433">
        <f t="shared" si="108"/>
        <v>2.0001107562405536E-2</v>
      </c>
      <c r="V134" s="433">
        <f t="shared" si="108"/>
        <v>1.9999771883251884E-2</v>
      </c>
      <c r="W134" s="433">
        <f t="shared" si="108"/>
        <v>1.9999831080219532E-2</v>
      </c>
      <c r="Z134" s="433">
        <f t="shared" si="109"/>
        <v>2.4999668204722159E-2</v>
      </c>
      <c r="AA134" s="433">
        <f t="shared" si="110"/>
        <v>2.4999045109048497E-2</v>
      </c>
      <c r="AB134" s="433">
        <f t="shared" si="111"/>
        <v>2.4998617692880608E-2</v>
      </c>
      <c r="AC134" s="433">
        <f t="shared" si="112"/>
        <v>2.4998662078909134E-2</v>
      </c>
      <c r="AD134" s="433">
        <f t="shared" si="113"/>
        <v>2.4998931426047508E-2</v>
      </c>
      <c r="AE134" s="433">
        <f t="shared" si="113"/>
        <v>2.5000961047376861E-2</v>
      </c>
      <c r="AF134" s="433">
        <f t="shared" si="113"/>
        <v>2.5000395784629783E-2</v>
      </c>
      <c r="AG134" s="433">
        <f t="shared" si="113"/>
        <v>2.5000381801799022E-2</v>
      </c>
      <c r="AH134" s="433">
        <f t="shared" si="113"/>
        <v>2.5000535317895443E-2</v>
      </c>
      <c r="AI134" s="433">
        <f t="shared" si="113"/>
        <v>2.5000519689295089E-2</v>
      </c>
      <c r="AL134" s="433">
        <f t="shared" si="114"/>
        <v>2.750179115557589E-2</v>
      </c>
      <c r="AM134" s="433">
        <f t="shared" si="115"/>
        <v>2.7500885021706306E-2</v>
      </c>
      <c r="AN134" s="433">
        <f t="shared" si="116"/>
        <v>2.7498627607149717E-2</v>
      </c>
      <c r="AO134" s="433">
        <f t="shared" si="117"/>
        <v>2.7500168919956356E-2</v>
      </c>
      <c r="AP134" s="433">
        <f t="shared" si="118"/>
        <v>2.7500083400980906E-2</v>
      </c>
      <c r="AQ134" s="433">
        <f t="shared" si="118"/>
        <v>2.7501332740409012E-2</v>
      </c>
      <c r="AR134" s="433">
        <f t="shared" si="118"/>
        <v>2.7500263856318027E-2</v>
      </c>
      <c r="AS134" s="433">
        <f t="shared" si="118"/>
        <v>2.7499652343206924E-2</v>
      </c>
      <c r="AT134" s="433">
        <f t="shared" si="118"/>
        <v>2.7501108354088442E-2</v>
      </c>
      <c r="AU134" s="433">
        <f t="shared" si="118"/>
        <v>2.7500422511407923E-2</v>
      </c>
      <c r="AX134" s="433">
        <f t="shared" si="152"/>
        <v>3.999999999999998E-2</v>
      </c>
      <c r="AY134" s="433">
        <f t="shared" si="153"/>
        <v>4.0000000000000008E-2</v>
      </c>
      <c r="AZ134" s="433">
        <f t="shared" si="119"/>
        <v>4.0000000000000091E-2</v>
      </c>
      <c r="BA134" s="433">
        <f>(BA81-AO81)/AO81</f>
        <v>4.0000000000000049E-2</v>
      </c>
      <c r="BB134" s="433">
        <f t="shared" si="121"/>
        <v>4.0000000000000015E-2</v>
      </c>
      <c r="BC134" s="433">
        <f t="shared" si="122"/>
        <v>3.9999999999999973E-2</v>
      </c>
      <c r="BD134" s="433">
        <f t="shared" si="123"/>
        <v>4.0000000000000084E-2</v>
      </c>
      <c r="BE134" s="433">
        <f t="shared" si="124"/>
        <v>3.9999999999999952E-2</v>
      </c>
      <c r="BF134" s="433">
        <f t="shared" si="125"/>
        <v>4.0000000000000015E-2</v>
      </c>
      <c r="BG134" s="433">
        <f t="shared" si="126"/>
        <v>4.0000000000000084E-2</v>
      </c>
      <c r="BJ134" s="433">
        <f t="shared" si="154"/>
        <v>3.4999999999999934E-2</v>
      </c>
      <c r="BK134" s="433">
        <f t="shared" si="155"/>
        <v>3.4999999999999955E-2</v>
      </c>
      <c r="BL134" s="433">
        <f t="shared" si="127"/>
        <v>3.4999999999999899E-2</v>
      </c>
      <c r="BM134" s="433">
        <f>(BM81-BA81)/BA81</f>
        <v>3.4999999999999969E-2</v>
      </c>
      <c r="BN134" s="433">
        <f t="shared" si="129"/>
        <v>3.4999999999999927E-2</v>
      </c>
      <c r="BO134" s="433">
        <f t="shared" si="130"/>
        <v>3.4999999999999906E-2</v>
      </c>
      <c r="BP134" s="433">
        <f t="shared" si="131"/>
        <v>3.4999999999999927E-2</v>
      </c>
      <c r="BQ134" s="433">
        <f t="shared" si="132"/>
        <v>3.4999999999999996E-2</v>
      </c>
      <c r="BR134" s="433">
        <f t="shared" si="133"/>
        <v>3.4999999999999962E-2</v>
      </c>
      <c r="BS134" s="433">
        <f t="shared" si="134"/>
        <v>3.4999999999999885E-2</v>
      </c>
      <c r="BV134" s="433">
        <f t="shared" si="156"/>
        <v>3.0000000000000086E-2</v>
      </c>
      <c r="BW134" s="433">
        <f t="shared" si="157"/>
        <v>3.0000000000000065E-2</v>
      </c>
      <c r="BX134" s="433">
        <f t="shared" si="135"/>
        <v>2.9999999999999936E-2</v>
      </c>
      <c r="BY134" s="433">
        <f>(BY81-BM81)/BM81</f>
        <v>3.0000000000000086E-2</v>
      </c>
      <c r="BZ134" s="433">
        <f t="shared" si="137"/>
        <v>3.0000000000000089E-2</v>
      </c>
      <c r="CA134" s="433">
        <f t="shared" si="138"/>
        <v>3.0000000000000041E-2</v>
      </c>
      <c r="CB134" s="433">
        <f t="shared" si="139"/>
        <v>3.00000000000001E-2</v>
      </c>
      <c r="CC134" s="433">
        <f t="shared" si="140"/>
        <v>2.9999999999999982E-2</v>
      </c>
      <c r="CD134" s="433">
        <f t="shared" si="141"/>
        <v>3.0000000000000009E-2</v>
      </c>
      <c r="CE134" s="433">
        <f t="shared" si="142"/>
        <v>2.9999999999999978E-2</v>
      </c>
      <c r="CH134" s="433">
        <f t="shared" si="158"/>
        <v>3.0000000000000054E-2</v>
      </c>
      <c r="CI134" s="433">
        <f t="shared" si="159"/>
        <v>3.0000000000000047E-2</v>
      </c>
      <c r="CJ134" s="433">
        <f t="shared" si="143"/>
        <v>2.999999999999994E-2</v>
      </c>
      <c r="CK134" s="433">
        <f>(CK81-BY81)/BY81</f>
        <v>3.0000000000000065E-2</v>
      </c>
      <c r="CL134" s="433">
        <f t="shared" si="145"/>
        <v>3.0000000000000047E-2</v>
      </c>
      <c r="CM134" s="433">
        <f t="shared" si="146"/>
        <v>2.9999999999999985E-2</v>
      </c>
      <c r="CN134" s="433">
        <f t="shared" si="147"/>
        <v>3.0000000000000013E-2</v>
      </c>
      <c r="CO134" s="433">
        <f t="shared" si="148"/>
        <v>2.9999999999999982E-2</v>
      </c>
      <c r="CP134" s="433">
        <f t="shared" si="149"/>
        <v>3.0000000000000086E-2</v>
      </c>
      <c r="CQ134" s="433">
        <f t="shared" si="150"/>
        <v>2.9999999999999988E-2</v>
      </c>
    </row>
    <row r="135" spans="14:95" x14ac:dyDescent="0.2">
      <c r="N135" s="433"/>
      <c r="P135" s="433"/>
    </row>
    <row r="136" spans="14:95" x14ac:dyDescent="0.2">
      <c r="P136" s="433"/>
    </row>
    <row r="137" spans="14:95" x14ac:dyDescent="0.2">
      <c r="P137" s="433"/>
    </row>
    <row r="138" spans="14:95" x14ac:dyDescent="0.2">
      <c r="P138" s="433"/>
    </row>
    <row r="139" spans="14:95" x14ac:dyDescent="0.2">
      <c r="P139" s="433">
        <f t="shared" ref="P139:S145" si="160">(P86-D86)/D86</f>
        <v>2.0000000000000091E-2</v>
      </c>
      <c r="Q139" s="433">
        <f t="shared" si="160"/>
        <v>1.9999999999999969E-2</v>
      </c>
      <c r="R139" s="433">
        <f t="shared" si="160"/>
        <v>1.9999999999999959E-2</v>
      </c>
      <c r="S139" s="433">
        <f t="shared" si="160"/>
        <v>2.0000000000000056E-2</v>
      </c>
      <c r="AB139" s="433">
        <f t="shared" ref="AB139:AC145" si="161">(AB86-P86)/P86</f>
        <v>2.4999999999999873E-2</v>
      </c>
      <c r="AC139" s="433">
        <f t="shared" si="161"/>
        <v>2.4999999999999863E-2</v>
      </c>
      <c r="AD139" s="433">
        <f t="shared" ref="AD139:AE145" si="162">(AD86-R86)/R86</f>
        <v>2.4999999999999863E-2</v>
      </c>
      <c r="AE139" s="433">
        <f t="shared" si="162"/>
        <v>2.4999999999999925E-2</v>
      </c>
      <c r="AN139" s="433">
        <f t="shared" ref="AN139:AO145" si="163">(AN86-AB86)/AB86</f>
        <v>2.7500000000000007E-2</v>
      </c>
      <c r="AO139" s="433">
        <f t="shared" si="163"/>
        <v>2.7500000000000073E-2</v>
      </c>
      <c r="AP139" s="433">
        <f t="shared" ref="AP139:AQ145" si="164">(AP86-AD86)/AD86</f>
        <v>2.7500000000000101E-2</v>
      </c>
      <c r="AQ139" s="433">
        <f t="shared" si="164"/>
        <v>2.750000000000009E-2</v>
      </c>
      <c r="AZ139" s="433">
        <f t="shared" ref="AZ139:AZ145" si="165">(AZ86-AN86)/AN86</f>
        <v>4.0000000000000042E-2</v>
      </c>
      <c r="BA139" s="433">
        <f t="shared" ref="BA139:BA145" si="166">(BA86-AO86)/AO86</f>
        <v>4.0000000000000008E-2</v>
      </c>
      <c r="BB139" s="433">
        <f t="shared" ref="BB139:BB145" si="167">(BB86-AP86)/AP86</f>
        <v>4.0000000000000084E-2</v>
      </c>
      <c r="BC139" s="433">
        <f t="shared" ref="BC139:BC145" si="168">(BC86-AQ86)/AQ86</f>
        <v>4.0000000000000029E-2</v>
      </c>
      <c r="BL139" s="433">
        <f t="shared" ref="BL139:BL145" si="169">(BL86-AZ86)/AZ86</f>
        <v>3.4999999999999976E-2</v>
      </c>
      <c r="BM139" s="433">
        <f t="shared" ref="BM139:BM145" si="170">(BM86-BA86)/BA86</f>
        <v>3.4999999999999906E-2</v>
      </c>
      <c r="BN139" s="433">
        <f t="shared" ref="BN139:BN145" si="171">(BN86-BB86)/BB86</f>
        <v>3.4999999999999816E-2</v>
      </c>
      <c r="BO139" s="433">
        <f t="shared" ref="BO139:BO145" si="172">(BO86-BC86)/BC86</f>
        <v>3.4999999999999955E-2</v>
      </c>
      <c r="BX139" s="433">
        <f t="shared" ref="BX139:BX145" si="173">(BX86-BL86)/BL86</f>
        <v>3.0000000000000016E-2</v>
      </c>
      <c r="BY139" s="433">
        <f t="shared" ref="BY139:BY145" si="174">(BY86-BM86)/BM86</f>
        <v>3.0000000000000065E-2</v>
      </c>
      <c r="BZ139" s="433">
        <f t="shared" ref="BZ139:BZ145" si="175">(BZ86-BN86)/BN86</f>
        <v>3.0000000000000006E-2</v>
      </c>
      <c r="CA139" s="433">
        <f t="shared" ref="CA139:CA145" si="176">(CA86-BO86)/BO86</f>
        <v>2.9999999999999975E-2</v>
      </c>
      <c r="CJ139" s="433">
        <f t="shared" ref="CJ139:CJ145" si="177">(CJ86-BX86)/BX86</f>
        <v>2.9999999999999961E-2</v>
      </c>
      <c r="CK139" s="433">
        <f t="shared" ref="CK139:CK145" si="178">(CK86-BY86)/BY86</f>
        <v>3.0000000000000072E-2</v>
      </c>
      <c r="CL139" s="433">
        <f t="shared" ref="CL139:CL145" si="179">(CL86-BZ86)/BZ86</f>
        <v>3.0000000000000058E-2</v>
      </c>
      <c r="CM139" s="433">
        <f t="shared" ref="CM139:CM145" si="180">(CM86-CA86)/CA86</f>
        <v>3.00000000000001E-2</v>
      </c>
    </row>
    <row r="140" spans="14:95" x14ac:dyDescent="0.2">
      <c r="P140" s="433">
        <f t="shared" si="160"/>
        <v>1.9999999999999987E-2</v>
      </c>
      <c r="Q140" s="433">
        <f t="shared" si="160"/>
        <v>2.0000000000000018E-2</v>
      </c>
      <c r="R140" s="433">
        <f t="shared" si="160"/>
        <v>2.000000000000007E-2</v>
      </c>
      <c r="S140" s="433">
        <f t="shared" si="160"/>
        <v>2.0000000000000098E-2</v>
      </c>
      <c r="AB140" s="433">
        <f t="shared" si="161"/>
        <v>2.4999999999999876E-2</v>
      </c>
      <c r="AC140" s="433">
        <f t="shared" si="161"/>
        <v>2.499999999999988E-2</v>
      </c>
      <c r="AD140" s="433">
        <f t="shared" si="162"/>
        <v>2.4999999999999967E-2</v>
      </c>
      <c r="AE140" s="433">
        <f t="shared" si="162"/>
        <v>2.4999999999999866E-2</v>
      </c>
      <c r="AN140" s="433">
        <f t="shared" si="163"/>
        <v>2.7500000000000149E-2</v>
      </c>
      <c r="AO140" s="433">
        <f t="shared" si="163"/>
        <v>2.7500000000000142E-2</v>
      </c>
      <c r="AP140" s="433">
        <f t="shared" si="164"/>
        <v>2.7500000000000135E-2</v>
      </c>
      <c r="AQ140" s="433">
        <f t="shared" si="164"/>
        <v>2.750000000000009E-2</v>
      </c>
      <c r="AZ140" s="433">
        <f t="shared" si="165"/>
        <v>4.0000000000000091E-2</v>
      </c>
      <c r="BA140" s="433">
        <f t="shared" si="166"/>
        <v>4.0000000000000008E-2</v>
      </c>
      <c r="BB140" s="433">
        <f t="shared" si="167"/>
        <v>4.000000000000014E-2</v>
      </c>
      <c r="BC140" s="433">
        <f t="shared" si="168"/>
        <v>3.999999999999998E-2</v>
      </c>
      <c r="BL140" s="433">
        <f t="shared" si="169"/>
        <v>3.4999999999999892E-2</v>
      </c>
      <c r="BM140" s="433">
        <f t="shared" si="170"/>
        <v>3.4999999999999871E-2</v>
      </c>
      <c r="BN140" s="433">
        <f t="shared" si="171"/>
        <v>3.4999999999999976E-2</v>
      </c>
      <c r="BO140" s="433">
        <f t="shared" si="172"/>
        <v>3.4999999999999996E-2</v>
      </c>
      <c r="BX140" s="433">
        <f t="shared" si="173"/>
        <v>3.0000000000000009E-2</v>
      </c>
      <c r="BY140" s="433">
        <f t="shared" si="174"/>
        <v>3.0000000000000086E-2</v>
      </c>
      <c r="BZ140" s="433">
        <f t="shared" si="175"/>
        <v>3.0000000000000041E-2</v>
      </c>
      <c r="CA140" s="433">
        <f t="shared" si="176"/>
        <v>2.9999999999999992E-2</v>
      </c>
      <c r="CJ140" s="433">
        <f t="shared" si="177"/>
        <v>3.0000000000000016E-2</v>
      </c>
      <c r="CK140" s="433">
        <f t="shared" si="178"/>
        <v>3.0000000000000079E-2</v>
      </c>
      <c r="CL140" s="433">
        <f t="shared" si="179"/>
        <v>3.0000000000000086E-2</v>
      </c>
      <c r="CM140" s="433">
        <f t="shared" si="180"/>
        <v>3.0000000000000044E-2</v>
      </c>
    </row>
    <row r="141" spans="14:95" x14ac:dyDescent="0.2">
      <c r="P141" s="433">
        <f t="shared" si="160"/>
        <v>2.0000000000000094E-2</v>
      </c>
      <c r="Q141" s="433">
        <f t="shared" si="160"/>
        <v>1.9999999999999955E-2</v>
      </c>
      <c r="R141" s="433">
        <f t="shared" si="160"/>
        <v>1.9999999999999934E-2</v>
      </c>
      <c r="S141" s="433">
        <f t="shared" si="160"/>
        <v>1.9999999999999962E-2</v>
      </c>
      <c r="AB141" s="433">
        <f t="shared" si="161"/>
        <v>2.4999999999999863E-2</v>
      </c>
      <c r="AC141" s="433">
        <f t="shared" si="161"/>
        <v>2.4999999999999894E-2</v>
      </c>
      <c r="AD141" s="433">
        <f t="shared" si="162"/>
        <v>2.4999999999999883E-2</v>
      </c>
      <c r="AE141" s="433">
        <f t="shared" si="162"/>
        <v>2.4999999999999922E-2</v>
      </c>
      <c r="AN141" s="433">
        <f t="shared" si="163"/>
        <v>2.7500000000000115E-2</v>
      </c>
      <c r="AO141" s="433">
        <f t="shared" si="163"/>
        <v>2.7500000000000021E-2</v>
      </c>
      <c r="AP141" s="433">
        <f t="shared" si="164"/>
        <v>2.7500000000000007E-2</v>
      </c>
      <c r="AQ141" s="433">
        <f t="shared" si="164"/>
        <v>2.7500000000000146E-2</v>
      </c>
      <c r="AZ141" s="433">
        <f t="shared" si="165"/>
        <v>4.0000000000000056E-2</v>
      </c>
      <c r="BA141" s="433">
        <f t="shared" si="166"/>
        <v>4.0000000000000056E-2</v>
      </c>
      <c r="BB141" s="433">
        <f t="shared" si="167"/>
        <v>4.0000000000000119E-2</v>
      </c>
      <c r="BC141" s="433">
        <f t="shared" si="168"/>
        <v>4.0000000000000022E-2</v>
      </c>
      <c r="BL141" s="433">
        <f t="shared" si="169"/>
        <v>3.4999999999999934E-2</v>
      </c>
      <c r="BM141" s="433">
        <f t="shared" si="170"/>
        <v>3.4999999999999913E-2</v>
      </c>
      <c r="BN141" s="433">
        <f t="shared" si="171"/>
        <v>3.4999999999999948E-2</v>
      </c>
      <c r="BO141" s="433">
        <f t="shared" si="172"/>
        <v>3.4999999999999983E-2</v>
      </c>
      <c r="BX141" s="433">
        <f t="shared" si="173"/>
        <v>2.9999999999999985E-2</v>
      </c>
      <c r="BY141" s="433">
        <f t="shared" si="174"/>
        <v>3.0000000000000006E-2</v>
      </c>
      <c r="BZ141" s="433">
        <f t="shared" si="175"/>
        <v>3.0000000000000103E-2</v>
      </c>
      <c r="CA141" s="433">
        <f t="shared" si="176"/>
        <v>3.0000000000000072E-2</v>
      </c>
      <c r="CJ141" s="433">
        <f t="shared" si="177"/>
        <v>3.0000000000000041E-2</v>
      </c>
      <c r="CK141" s="433">
        <f t="shared" si="178"/>
        <v>2.9999999999999919E-2</v>
      </c>
      <c r="CL141" s="433">
        <f t="shared" si="179"/>
        <v>3.0000000000000016E-2</v>
      </c>
      <c r="CM141" s="433">
        <f t="shared" si="180"/>
        <v>3.0000000000000037E-2</v>
      </c>
    </row>
    <row r="142" spans="14:95" x14ac:dyDescent="0.2">
      <c r="P142" s="433">
        <f t="shared" si="160"/>
        <v>2.0000000000000052E-2</v>
      </c>
      <c r="Q142" s="433">
        <f t="shared" si="160"/>
        <v>2.0000000000000073E-2</v>
      </c>
      <c r="R142" s="433">
        <f t="shared" si="160"/>
        <v>2.0000000000000059E-2</v>
      </c>
      <c r="S142" s="433">
        <f t="shared" si="160"/>
        <v>1.9999999999999997E-2</v>
      </c>
      <c r="AB142" s="433">
        <f t="shared" si="161"/>
        <v>2.4999999999999908E-2</v>
      </c>
      <c r="AC142" s="433">
        <f t="shared" si="161"/>
        <v>2.4999999999999873E-2</v>
      </c>
      <c r="AD142" s="433">
        <f t="shared" si="162"/>
        <v>2.4999999999999935E-2</v>
      </c>
      <c r="AE142" s="433">
        <f t="shared" si="162"/>
        <v>2.499999999999997E-2</v>
      </c>
      <c r="AN142" s="433">
        <f t="shared" si="163"/>
        <v>2.7500000000000125E-2</v>
      </c>
      <c r="AO142" s="433">
        <f t="shared" si="163"/>
        <v>2.7500000000000115E-2</v>
      </c>
      <c r="AP142" s="433">
        <f t="shared" si="164"/>
        <v>2.7500000000000052E-2</v>
      </c>
      <c r="AQ142" s="433">
        <f t="shared" si="164"/>
        <v>2.7500000000000056E-2</v>
      </c>
      <c r="AZ142" s="433">
        <f t="shared" si="165"/>
        <v>4.0000000000000015E-2</v>
      </c>
      <c r="BA142" s="433">
        <f t="shared" si="166"/>
        <v>4.0000000000000084E-2</v>
      </c>
      <c r="BB142" s="433">
        <f t="shared" si="167"/>
        <v>3.9999999999999966E-2</v>
      </c>
      <c r="BC142" s="433">
        <f t="shared" si="168"/>
        <v>3.9999999999999994E-2</v>
      </c>
      <c r="BL142" s="433">
        <f t="shared" si="169"/>
        <v>3.4999999999999976E-2</v>
      </c>
      <c r="BM142" s="433">
        <f t="shared" si="170"/>
        <v>3.4999999999999816E-2</v>
      </c>
      <c r="BN142" s="433">
        <f t="shared" si="171"/>
        <v>3.4999999999999899E-2</v>
      </c>
      <c r="BO142" s="433">
        <f t="shared" si="172"/>
        <v>3.4999999999999948E-2</v>
      </c>
      <c r="BX142" s="433">
        <f t="shared" si="173"/>
        <v>3.0000000000000037E-2</v>
      </c>
      <c r="BY142" s="433">
        <f t="shared" si="174"/>
        <v>2.9999999999999926E-2</v>
      </c>
      <c r="BZ142" s="433">
        <f t="shared" si="175"/>
        <v>3.0000000000000086E-2</v>
      </c>
      <c r="CA142" s="433">
        <f t="shared" si="176"/>
        <v>2.9999999999999971E-2</v>
      </c>
      <c r="CJ142" s="433">
        <f t="shared" si="177"/>
        <v>0.03</v>
      </c>
      <c r="CK142" s="433">
        <f t="shared" si="178"/>
        <v>2.9999999999999982E-2</v>
      </c>
      <c r="CL142" s="433">
        <f t="shared" si="179"/>
        <v>3.0000000000000103E-2</v>
      </c>
      <c r="CM142" s="433">
        <f t="shared" si="180"/>
        <v>3.0000000000000089E-2</v>
      </c>
    </row>
    <row r="143" spans="14:95" x14ac:dyDescent="0.2">
      <c r="P143" s="433">
        <f t="shared" si="160"/>
        <v>1.9999999999999997E-2</v>
      </c>
      <c r="Q143" s="433">
        <f t="shared" si="160"/>
        <v>2.0000000000000039E-2</v>
      </c>
      <c r="R143" s="433">
        <f t="shared" si="160"/>
        <v>2.0000000000000108E-2</v>
      </c>
      <c r="S143" s="433">
        <f t="shared" si="160"/>
        <v>1.9999999999999959E-2</v>
      </c>
      <c r="AB143" s="433">
        <f t="shared" si="161"/>
        <v>2.4999999999999929E-2</v>
      </c>
      <c r="AC143" s="433">
        <f t="shared" si="161"/>
        <v>2.4999999999999967E-2</v>
      </c>
      <c r="AD143" s="433">
        <f t="shared" si="162"/>
        <v>2.4999999999999932E-2</v>
      </c>
      <c r="AE143" s="433">
        <f t="shared" si="162"/>
        <v>2.4999999999999852E-2</v>
      </c>
      <c r="AN143" s="433">
        <f t="shared" si="163"/>
        <v>2.7500000000000076E-2</v>
      </c>
      <c r="AO143" s="433">
        <f t="shared" si="163"/>
        <v>2.7500000000000049E-2</v>
      </c>
      <c r="AP143" s="433">
        <f t="shared" si="164"/>
        <v>2.749999999999999E-2</v>
      </c>
      <c r="AQ143" s="433">
        <f t="shared" si="164"/>
        <v>2.7500000000000135E-2</v>
      </c>
      <c r="AZ143" s="433">
        <f t="shared" si="165"/>
        <v>4.0000000000000084E-2</v>
      </c>
      <c r="BA143" s="433">
        <f t="shared" si="166"/>
        <v>4.0000000000000056E-2</v>
      </c>
      <c r="BB143" s="433">
        <f t="shared" si="167"/>
        <v>4.0000000000000056E-2</v>
      </c>
      <c r="BC143" s="433">
        <f t="shared" si="168"/>
        <v>3.9999999999999987E-2</v>
      </c>
      <c r="BL143" s="433">
        <f t="shared" si="169"/>
        <v>3.4999999999999941E-2</v>
      </c>
      <c r="BM143" s="433">
        <f t="shared" si="170"/>
        <v>3.499999999999983E-2</v>
      </c>
      <c r="BN143" s="433">
        <f t="shared" si="171"/>
        <v>3.4999999999999878E-2</v>
      </c>
      <c r="BO143" s="433">
        <f t="shared" si="172"/>
        <v>3.4999999999999913E-2</v>
      </c>
      <c r="BX143" s="433">
        <f t="shared" si="173"/>
        <v>3.0000000000000058E-2</v>
      </c>
      <c r="BY143" s="433">
        <f t="shared" si="174"/>
        <v>3.0000000000000082E-2</v>
      </c>
      <c r="BZ143" s="433">
        <f t="shared" si="175"/>
        <v>2.9999999999999954E-2</v>
      </c>
      <c r="CA143" s="433">
        <f t="shared" si="176"/>
        <v>3.0000000000000089E-2</v>
      </c>
      <c r="CJ143" s="433">
        <f t="shared" si="177"/>
        <v>2.9999999999999971E-2</v>
      </c>
      <c r="CK143" s="433">
        <f t="shared" si="178"/>
        <v>3.0000000000000096E-2</v>
      </c>
      <c r="CL143" s="433">
        <f t="shared" si="179"/>
        <v>3.000000000000002E-2</v>
      </c>
      <c r="CM143" s="433">
        <f t="shared" si="180"/>
        <v>3.0000000000000034E-2</v>
      </c>
    </row>
    <row r="144" spans="14:95" x14ac:dyDescent="0.2">
      <c r="P144" s="433">
        <f t="shared" si="160"/>
        <v>2.0000000000000025E-2</v>
      </c>
      <c r="Q144" s="433">
        <f t="shared" si="160"/>
        <v>2.0000000000000049E-2</v>
      </c>
      <c r="R144" s="433">
        <f t="shared" si="160"/>
        <v>1.9999999999999931E-2</v>
      </c>
      <c r="S144" s="433">
        <f t="shared" si="160"/>
        <v>1.9999999999999976E-2</v>
      </c>
      <c r="AB144" s="433">
        <f t="shared" si="161"/>
        <v>2.4999999999999883E-2</v>
      </c>
      <c r="AC144" s="433">
        <f t="shared" si="161"/>
        <v>2.499999999999987E-2</v>
      </c>
      <c r="AD144" s="433">
        <f t="shared" si="162"/>
        <v>2.4999999999999981E-2</v>
      </c>
      <c r="AE144" s="433">
        <f t="shared" si="162"/>
        <v>2.4999999999999897E-2</v>
      </c>
      <c r="AN144" s="433">
        <f t="shared" si="163"/>
        <v>2.7500000000000017E-2</v>
      </c>
      <c r="AO144" s="433">
        <f t="shared" si="163"/>
        <v>2.7500000000000177E-2</v>
      </c>
      <c r="AP144" s="433">
        <f t="shared" si="164"/>
        <v>2.7500000000000135E-2</v>
      </c>
      <c r="AQ144" s="433">
        <f t="shared" si="164"/>
        <v>2.7500000000000101E-2</v>
      </c>
      <c r="AZ144" s="433">
        <f t="shared" si="165"/>
        <v>4.0000000000000008E-2</v>
      </c>
      <c r="BA144" s="433">
        <f t="shared" si="166"/>
        <v>4.0000000000000112E-2</v>
      </c>
      <c r="BB144" s="433">
        <f t="shared" si="167"/>
        <v>3.999999999999998E-2</v>
      </c>
      <c r="BC144" s="433">
        <f t="shared" si="168"/>
        <v>4.0000000000000015E-2</v>
      </c>
      <c r="BL144" s="433">
        <f t="shared" si="169"/>
        <v>3.4999999999999913E-2</v>
      </c>
      <c r="BM144" s="433">
        <f t="shared" si="170"/>
        <v>3.4999999999999892E-2</v>
      </c>
      <c r="BN144" s="433">
        <f t="shared" si="171"/>
        <v>3.4999999999999976E-2</v>
      </c>
      <c r="BO144" s="433">
        <f t="shared" si="172"/>
        <v>3.4999999999999892E-2</v>
      </c>
      <c r="BX144" s="433">
        <f t="shared" si="173"/>
        <v>3.0000000000000016E-2</v>
      </c>
      <c r="BY144" s="433">
        <f t="shared" si="174"/>
        <v>3.0000000000000023E-2</v>
      </c>
      <c r="BZ144" s="433">
        <f t="shared" si="175"/>
        <v>3.0000000000000096E-2</v>
      </c>
      <c r="CA144" s="433">
        <f t="shared" si="176"/>
        <v>3.0000000000000093E-2</v>
      </c>
      <c r="CJ144" s="433">
        <f t="shared" si="177"/>
        <v>3.0000000000000061E-2</v>
      </c>
      <c r="CK144" s="433">
        <f t="shared" si="178"/>
        <v>3.000000000000011E-2</v>
      </c>
      <c r="CL144" s="433">
        <f t="shared" si="179"/>
        <v>3.0000000000000054E-2</v>
      </c>
      <c r="CM144" s="433">
        <f t="shared" si="180"/>
        <v>2.9999999999999992E-2</v>
      </c>
    </row>
    <row r="145" spans="16:91" x14ac:dyDescent="0.2">
      <c r="P145" s="433">
        <f t="shared" si="160"/>
        <v>2.0000000000000004E-2</v>
      </c>
      <c r="Q145" s="433">
        <f t="shared" si="160"/>
        <v>2.0000000000000014E-2</v>
      </c>
      <c r="R145" s="433">
        <f t="shared" si="160"/>
        <v>2.0000000000000049E-2</v>
      </c>
      <c r="S145" s="433">
        <f t="shared" si="160"/>
        <v>2.0000000000000025E-2</v>
      </c>
      <c r="AB145" s="433">
        <f t="shared" si="161"/>
        <v>2.4999999999999863E-2</v>
      </c>
      <c r="AC145" s="433">
        <f t="shared" si="161"/>
        <v>2.4999999999999915E-2</v>
      </c>
      <c r="AD145" s="433">
        <f t="shared" si="162"/>
        <v>2.4999999999999981E-2</v>
      </c>
      <c r="AE145" s="433">
        <f t="shared" si="162"/>
        <v>2.4999999999999883E-2</v>
      </c>
      <c r="AN145" s="433">
        <f t="shared" si="163"/>
        <v>2.7500000000000101E-2</v>
      </c>
      <c r="AO145" s="433">
        <f t="shared" si="163"/>
        <v>2.7500000000000118E-2</v>
      </c>
      <c r="AP145" s="433">
        <f t="shared" si="164"/>
        <v>2.7500000000000087E-2</v>
      </c>
      <c r="AQ145" s="433">
        <f t="shared" si="164"/>
        <v>2.7500000000000031E-2</v>
      </c>
      <c r="AZ145" s="433">
        <f t="shared" si="165"/>
        <v>3.9999999999999987E-2</v>
      </c>
      <c r="BA145" s="433">
        <f t="shared" si="166"/>
        <v>3.9999999999999952E-2</v>
      </c>
      <c r="BB145" s="433">
        <f t="shared" si="167"/>
        <v>3.9999999999999994E-2</v>
      </c>
      <c r="BC145" s="433">
        <f t="shared" si="168"/>
        <v>4.0000000000000084E-2</v>
      </c>
      <c r="BL145" s="433">
        <f t="shared" si="169"/>
        <v>3.4999999999999865E-2</v>
      </c>
      <c r="BM145" s="433">
        <f t="shared" si="170"/>
        <v>3.4999999999999906E-2</v>
      </c>
      <c r="BN145" s="433">
        <f t="shared" si="171"/>
        <v>3.4999999999999948E-2</v>
      </c>
      <c r="BO145" s="433">
        <f t="shared" si="172"/>
        <v>3.4999999999999983E-2</v>
      </c>
      <c r="BX145" s="433">
        <f t="shared" si="173"/>
        <v>3.0000000000000061E-2</v>
      </c>
      <c r="BY145" s="433">
        <f t="shared" si="174"/>
        <v>3.0000000000000124E-2</v>
      </c>
      <c r="BZ145" s="433">
        <f t="shared" si="175"/>
        <v>2.9999999999999975E-2</v>
      </c>
      <c r="CA145" s="433">
        <f t="shared" si="176"/>
        <v>2.9999999999999964E-2</v>
      </c>
      <c r="CJ145" s="433">
        <f t="shared" si="177"/>
        <v>3.0000000000000006E-2</v>
      </c>
      <c r="CK145" s="433">
        <f t="shared" si="178"/>
        <v>3.000000000000002E-2</v>
      </c>
      <c r="CL145" s="433">
        <f t="shared" si="179"/>
        <v>2.9999999999999968E-2</v>
      </c>
      <c r="CM145" s="433">
        <f t="shared" si="180"/>
        <v>2.9999999999999992E-2</v>
      </c>
    </row>
    <row r="146" spans="16:91" x14ac:dyDescent="0.2">
      <c r="P146" s="433"/>
    </row>
    <row r="147" spans="16:91" x14ac:dyDescent="0.2">
      <c r="P147" s="433"/>
    </row>
    <row r="148" spans="16:91" x14ac:dyDescent="0.2">
      <c r="P148" s="433"/>
    </row>
  </sheetData>
  <printOptions horizontalCentered="1"/>
  <pageMargins left="0.7" right="0.7" top="0.75" bottom="0.75" header="0.3" footer="0.3"/>
  <pageSetup scale="80" orientation="portrait" horizontalDpi="4294967295" verticalDpi="4294967295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361"/>
  <sheetViews>
    <sheetView topLeftCell="A291" zoomScaleNormal="100" zoomScaleSheetLayoutView="100" workbookViewId="0">
      <selection activeCell="I324" sqref="I324"/>
    </sheetView>
  </sheetViews>
  <sheetFormatPr defaultColWidth="9.140625" defaultRowHeight="12" x14ac:dyDescent="0.2"/>
  <cols>
    <col min="1" max="1" width="9.140625" style="82"/>
    <col min="2" max="9" width="9.28515625" style="82" bestFit="1" customWidth="1"/>
    <col min="10" max="10" width="9.28515625" style="82" customWidth="1"/>
    <col min="11" max="13" width="5.85546875" style="82" customWidth="1"/>
    <col min="14" max="17" width="5.85546875" style="82" bestFit="1" customWidth="1"/>
    <col min="18" max="19" width="5.85546875" style="82" customWidth="1"/>
    <col min="20" max="24" width="5.85546875" style="82" bestFit="1" customWidth="1"/>
    <col min="25" max="26" width="5.85546875" style="82" customWidth="1"/>
    <col min="27" max="16384" width="9.140625" style="82"/>
  </cols>
  <sheetData>
    <row r="1" spans="1:24" hidden="1" x14ac:dyDescent="0.2">
      <c r="A1" s="165" t="s">
        <v>144</v>
      </c>
      <c r="B1" s="130"/>
      <c r="C1" s="130"/>
      <c r="D1" s="130"/>
      <c r="E1" s="130"/>
      <c r="F1" s="130"/>
      <c r="G1" s="130"/>
      <c r="H1" s="130"/>
      <c r="I1" s="191"/>
      <c r="J1" s="191" t="s">
        <v>205</v>
      </c>
    </row>
    <row r="2" spans="1:24" hidden="1" x14ac:dyDescent="0.2"/>
    <row r="3" spans="1:24" hidden="1" x14ac:dyDescent="0.2">
      <c r="A3" s="166" t="s">
        <v>152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24" hidden="1" x14ac:dyDescent="0.2">
      <c r="A4" s="167" t="s">
        <v>145</v>
      </c>
      <c r="B4" s="168"/>
      <c r="C4" s="122"/>
      <c r="D4" s="122"/>
      <c r="E4" s="123"/>
      <c r="F4" s="169" t="s">
        <v>2</v>
      </c>
      <c r="G4" s="111"/>
      <c r="H4" s="111"/>
      <c r="I4" s="111"/>
      <c r="J4" s="111"/>
    </row>
    <row r="5" spans="1:24" hidden="1" x14ac:dyDescent="0.2">
      <c r="A5" s="170" t="s">
        <v>146</v>
      </c>
      <c r="B5" s="87"/>
      <c r="C5" s="126"/>
      <c r="D5" s="126"/>
      <c r="F5" s="171">
        <v>111</v>
      </c>
    </row>
    <row r="6" spans="1:24" hidden="1" x14ac:dyDescent="0.2">
      <c r="A6" s="170" t="s">
        <v>147</v>
      </c>
      <c r="B6" s="87"/>
      <c r="C6" s="126"/>
      <c r="D6" s="126"/>
      <c r="F6" s="171">
        <v>112</v>
      </c>
    </row>
    <row r="7" spans="1:24" hidden="1" x14ac:dyDescent="0.2">
      <c r="A7" s="170" t="s">
        <v>148</v>
      </c>
      <c r="B7" s="87"/>
      <c r="C7" s="126"/>
      <c r="D7" s="126"/>
      <c r="F7" s="171">
        <v>113</v>
      </c>
    </row>
    <row r="8" spans="1:24" hidden="1" x14ac:dyDescent="0.2">
      <c r="A8" s="170" t="s">
        <v>149</v>
      </c>
      <c r="B8" s="87"/>
      <c r="C8" s="126"/>
      <c r="D8" s="126"/>
      <c r="F8" s="171">
        <v>114</v>
      </c>
    </row>
    <row r="9" spans="1:24" hidden="1" x14ac:dyDescent="0.2">
      <c r="A9" s="172" t="s">
        <v>150</v>
      </c>
      <c r="B9" s="173"/>
      <c r="C9" s="131"/>
      <c r="D9" s="131"/>
      <c r="E9" s="130"/>
      <c r="F9" s="174">
        <v>117</v>
      </c>
    </row>
    <row r="10" spans="1:24" hidden="1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K10" s="82" t="s">
        <v>186</v>
      </c>
      <c r="R10" s="82" t="s">
        <v>187</v>
      </c>
    </row>
    <row r="11" spans="1:24" hidden="1" x14ac:dyDescent="0.2">
      <c r="A11" s="134" t="s">
        <v>62</v>
      </c>
      <c r="B11" s="122" t="s">
        <v>184</v>
      </c>
      <c r="C11" s="122">
        <v>110</v>
      </c>
      <c r="D11" s="122">
        <v>111</v>
      </c>
      <c r="E11" s="122">
        <v>112</v>
      </c>
      <c r="F11" s="122">
        <v>113</v>
      </c>
      <c r="G11" s="122">
        <v>114</v>
      </c>
      <c r="H11" s="122">
        <v>115</v>
      </c>
      <c r="I11" s="122">
        <v>117</v>
      </c>
      <c r="J11" s="124">
        <v>118</v>
      </c>
      <c r="K11" s="134">
        <v>110</v>
      </c>
      <c r="L11" s="122">
        <v>111</v>
      </c>
      <c r="M11" s="122">
        <v>112</v>
      </c>
      <c r="N11" s="122">
        <v>113</v>
      </c>
      <c r="O11" s="122">
        <v>114</v>
      </c>
      <c r="P11" s="122">
        <v>115</v>
      </c>
      <c r="Q11" s="124">
        <v>117</v>
      </c>
      <c r="R11" s="122">
        <v>110</v>
      </c>
      <c r="S11" s="122">
        <v>111</v>
      </c>
      <c r="T11" s="122">
        <v>112</v>
      </c>
      <c r="U11" s="122">
        <v>113</v>
      </c>
      <c r="V11" s="122">
        <v>114</v>
      </c>
      <c r="W11" s="122">
        <v>115</v>
      </c>
      <c r="X11" s="124">
        <v>117</v>
      </c>
    </row>
    <row r="12" spans="1:24" hidden="1" x14ac:dyDescent="0.2">
      <c r="A12" s="175" t="s">
        <v>270</v>
      </c>
      <c r="B12" s="210"/>
      <c r="C12" s="176">
        <v>13.969799999999999</v>
      </c>
      <c r="D12" s="176">
        <v>17.2502</v>
      </c>
      <c r="E12" s="176">
        <v>20.12</v>
      </c>
      <c r="F12" s="176">
        <v>22.991900000000001</v>
      </c>
      <c r="G12" s="176">
        <v>23.864699999999999</v>
      </c>
      <c r="H12" s="176">
        <v>24.776700000000002</v>
      </c>
      <c r="I12" s="176">
        <v>27.473500000000001</v>
      </c>
      <c r="J12" s="177">
        <v>28.297799999999999</v>
      </c>
      <c r="K12" s="382"/>
      <c r="L12" s="113"/>
      <c r="M12" s="113"/>
      <c r="N12" s="113"/>
      <c r="O12" s="113"/>
      <c r="P12" s="113"/>
      <c r="Q12" s="113"/>
      <c r="R12" s="114"/>
      <c r="S12" s="114"/>
      <c r="T12" s="114"/>
      <c r="U12" s="114"/>
      <c r="V12" s="114"/>
      <c r="W12" s="114"/>
      <c r="X12" s="386"/>
    </row>
    <row r="13" spans="1:24" hidden="1" x14ac:dyDescent="0.2">
      <c r="A13" s="178" t="s">
        <v>127</v>
      </c>
      <c r="B13" s="211">
        <v>0.05</v>
      </c>
      <c r="C13" s="179">
        <v>14.6684</v>
      </c>
      <c r="D13" s="179">
        <v>18.1127</v>
      </c>
      <c r="E13" s="179">
        <v>21.126100000000001</v>
      </c>
      <c r="F13" s="179">
        <v>24.1416</v>
      </c>
      <c r="G13" s="179">
        <v>25.058199999999999</v>
      </c>
      <c r="H13" s="179">
        <v>26.015499999999999</v>
      </c>
      <c r="I13" s="179">
        <v>28.847200000000001</v>
      </c>
      <c r="J13" s="180">
        <v>29.712599999999998</v>
      </c>
      <c r="K13" s="222">
        <f>(C13-C12)/C12</f>
        <v>5.0007874128477202E-2</v>
      </c>
      <c r="L13" s="116">
        <f t="shared" ref="L13:Q24" si="0">(D13-D12)/D12</f>
        <v>4.9999420296576315E-2</v>
      </c>
      <c r="M13" s="116">
        <f t="shared" si="0"/>
        <v>5.0004970178926439E-2</v>
      </c>
      <c r="N13" s="116">
        <f t="shared" si="0"/>
        <v>5.0004566825708148E-2</v>
      </c>
      <c r="O13" s="116">
        <f t="shared" si="0"/>
        <v>5.001110426697173E-2</v>
      </c>
      <c r="P13" s="116">
        <f t="shared" si="0"/>
        <v>4.9998587382500397E-2</v>
      </c>
      <c r="Q13" s="116">
        <f t="shared" si="0"/>
        <v>5.0000909967787117E-2</v>
      </c>
      <c r="R13" s="116"/>
      <c r="S13" s="116"/>
      <c r="T13" s="116"/>
      <c r="U13" s="116"/>
      <c r="V13" s="116"/>
      <c r="W13" s="116"/>
      <c r="X13" s="383"/>
    </row>
    <row r="14" spans="1:24" hidden="1" x14ac:dyDescent="0.2">
      <c r="A14" s="178" t="s">
        <v>128</v>
      </c>
      <c r="B14" s="211">
        <v>3.2500000000000001E-2</v>
      </c>
      <c r="C14" s="179">
        <v>15.145099999999999</v>
      </c>
      <c r="D14" s="179">
        <v>18.7014</v>
      </c>
      <c r="E14" s="179">
        <v>21.8125</v>
      </c>
      <c r="F14" s="179">
        <v>24.926300000000001</v>
      </c>
      <c r="G14" s="179">
        <v>25.872599999999998</v>
      </c>
      <c r="H14" s="179">
        <v>26.860900000000001</v>
      </c>
      <c r="I14" s="179">
        <v>29.784800000000001</v>
      </c>
      <c r="J14" s="180">
        <v>30.6783</v>
      </c>
      <c r="K14" s="222">
        <f t="shared" ref="K14:K24" si="1">(C14-C13)/C13</f>
        <v>3.2498432003490445E-2</v>
      </c>
      <c r="L14" s="116">
        <f t="shared" si="0"/>
        <v>3.2502056568043378E-2</v>
      </c>
      <c r="M14" s="116">
        <f t="shared" si="0"/>
        <v>3.2490615873256252E-2</v>
      </c>
      <c r="N14" s="116">
        <f t="shared" si="0"/>
        <v>3.2504059382973821E-2</v>
      </c>
      <c r="O14" s="116">
        <f t="shared" si="0"/>
        <v>3.2500339210318342E-2</v>
      </c>
      <c r="P14" s="116">
        <f t="shared" si="0"/>
        <v>3.2496011992850474E-2</v>
      </c>
      <c r="Q14" s="116">
        <f t="shared" si="0"/>
        <v>3.2502287917024864E-2</v>
      </c>
      <c r="R14" s="116"/>
      <c r="S14" s="116"/>
      <c r="T14" s="116"/>
      <c r="U14" s="116"/>
      <c r="V14" s="116"/>
      <c r="W14" s="116"/>
      <c r="X14" s="383"/>
    </row>
    <row r="15" spans="1:24" hidden="1" x14ac:dyDescent="0.2">
      <c r="A15" s="178" t="s">
        <v>129</v>
      </c>
      <c r="B15" s="211">
        <v>0.03</v>
      </c>
      <c r="C15" s="179">
        <v>15.599399999999999</v>
      </c>
      <c r="D15" s="179">
        <v>19.262499999999999</v>
      </c>
      <c r="E15" s="179">
        <v>22.466899999999999</v>
      </c>
      <c r="F15" s="179">
        <v>25.673999999999999</v>
      </c>
      <c r="G15" s="179">
        <v>26.648700000000002</v>
      </c>
      <c r="H15" s="179">
        <v>27.666799999999999</v>
      </c>
      <c r="I15" s="179">
        <v>30.6783</v>
      </c>
      <c r="J15" s="180">
        <v>31.598600000000001</v>
      </c>
      <c r="K15" s="222">
        <f t="shared" si="1"/>
        <v>2.9996500518319452E-2</v>
      </c>
      <c r="L15" s="116">
        <f t="shared" si="0"/>
        <v>3.0003101372089776E-2</v>
      </c>
      <c r="M15" s="116">
        <f t="shared" si="0"/>
        <v>3.0001146131805111E-2</v>
      </c>
      <c r="N15" s="116">
        <f t="shared" si="0"/>
        <v>2.9996429474089543E-2</v>
      </c>
      <c r="O15" s="116">
        <f t="shared" si="0"/>
        <v>2.9996985227615437E-2</v>
      </c>
      <c r="P15" s="116">
        <f t="shared" si="0"/>
        <v>3.0002717704916724E-2</v>
      </c>
      <c r="Q15" s="116">
        <f t="shared" si="0"/>
        <v>2.9998522736429303E-2</v>
      </c>
      <c r="R15" s="116"/>
      <c r="S15" s="116"/>
      <c r="T15" s="116"/>
      <c r="U15" s="116"/>
      <c r="V15" s="116"/>
      <c r="W15" s="116"/>
      <c r="X15" s="383"/>
    </row>
    <row r="16" spans="1:24" hidden="1" x14ac:dyDescent="0.2">
      <c r="A16" s="178" t="s">
        <v>130</v>
      </c>
      <c r="B16" s="211">
        <v>0.03</v>
      </c>
      <c r="C16" s="179">
        <v>16.067399999999999</v>
      </c>
      <c r="D16" s="179">
        <v>19.840299999999999</v>
      </c>
      <c r="E16" s="179">
        <v>23.140899999999998</v>
      </c>
      <c r="F16" s="179">
        <v>26.444099999999999</v>
      </c>
      <c r="G16" s="179">
        <v>27.4482</v>
      </c>
      <c r="H16" s="179">
        <v>28.4968</v>
      </c>
      <c r="I16" s="179">
        <v>31.598600000000001</v>
      </c>
      <c r="J16" s="180">
        <v>32.546599999999998</v>
      </c>
      <c r="K16" s="222">
        <f t="shared" si="1"/>
        <v>3.000115389053425E-2</v>
      </c>
      <c r="L16" s="116">
        <f t="shared" si="0"/>
        <v>2.9996106424399736E-2</v>
      </c>
      <c r="M16" s="116">
        <f t="shared" si="0"/>
        <v>2.9999688430535566E-2</v>
      </c>
      <c r="N16" s="116">
        <f t="shared" si="0"/>
        <v>2.999532601075015E-2</v>
      </c>
      <c r="O16" s="116">
        <f t="shared" si="0"/>
        <v>3.0001463486023644E-2</v>
      </c>
      <c r="P16" s="116">
        <f t="shared" si="0"/>
        <v>2.9999855422383575E-2</v>
      </c>
      <c r="Q16" s="116">
        <f t="shared" si="0"/>
        <v>2.9998402779815081E-2</v>
      </c>
      <c r="R16" s="116"/>
      <c r="S16" s="116"/>
      <c r="T16" s="116"/>
      <c r="U16" s="116"/>
      <c r="V16" s="116"/>
      <c r="W16" s="116"/>
      <c r="X16" s="383"/>
    </row>
    <row r="17" spans="1:24" hidden="1" x14ac:dyDescent="0.2">
      <c r="A17" s="178" t="s">
        <v>131</v>
      </c>
      <c r="B17" s="211">
        <v>0.03</v>
      </c>
      <c r="C17" s="179">
        <v>16.549399999999999</v>
      </c>
      <c r="D17" s="179">
        <v>20.435600000000001</v>
      </c>
      <c r="E17" s="179">
        <v>23.835100000000001</v>
      </c>
      <c r="F17" s="179">
        <v>27.2376</v>
      </c>
      <c r="G17" s="179">
        <v>28.271699999999999</v>
      </c>
      <c r="H17" s="179">
        <v>29.351800000000001</v>
      </c>
      <c r="I17" s="179">
        <v>32.546599999999998</v>
      </c>
      <c r="J17" s="180">
        <v>33.523000000000003</v>
      </c>
      <c r="K17" s="222">
        <f t="shared" si="1"/>
        <v>2.9998630767890222E-2</v>
      </c>
      <c r="L17" s="116">
        <f t="shared" si="0"/>
        <v>3.0004586624194279E-2</v>
      </c>
      <c r="M17" s="116">
        <f t="shared" si="0"/>
        <v>2.9998833234662532E-2</v>
      </c>
      <c r="N17" s="116">
        <f t="shared" si="0"/>
        <v>3.0006693364493468E-2</v>
      </c>
      <c r="O17" s="116">
        <f t="shared" si="0"/>
        <v>3.0001967342120767E-2</v>
      </c>
      <c r="P17" s="116">
        <f t="shared" si="0"/>
        <v>3.0003368799303796E-2</v>
      </c>
      <c r="Q17" s="116">
        <f t="shared" si="0"/>
        <v>3.0001329172811352E-2</v>
      </c>
      <c r="R17" s="116"/>
      <c r="S17" s="116"/>
      <c r="T17" s="116"/>
      <c r="U17" s="116"/>
      <c r="V17" s="116"/>
      <c r="W17" s="116"/>
      <c r="X17" s="383"/>
    </row>
    <row r="18" spans="1:24" hidden="1" x14ac:dyDescent="0.2">
      <c r="A18" s="178" t="s">
        <v>132</v>
      </c>
      <c r="B18" s="211">
        <v>0.03</v>
      </c>
      <c r="C18" s="179">
        <v>17.045999999999999</v>
      </c>
      <c r="D18" s="179">
        <v>21.0487</v>
      </c>
      <c r="E18" s="179">
        <v>24.5501</v>
      </c>
      <c r="F18" s="179">
        <v>28.0548</v>
      </c>
      <c r="G18" s="179">
        <v>29.119800000000001</v>
      </c>
      <c r="H18" s="179">
        <v>30.232299999999999</v>
      </c>
      <c r="I18" s="179">
        <v>33.523000000000003</v>
      </c>
      <c r="J18" s="180">
        <v>34.528700000000001</v>
      </c>
      <c r="K18" s="222">
        <f t="shared" si="1"/>
        <v>3.0007130167861124E-2</v>
      </c>
      <c r="L18" s="116">
        <f t="shared" si="0"/>
        <v>3.000156589481098E-2</v>
      </c>
      <c r="M18" s="116">
        <f t="shared" si="0"/>
        <v>2.9997776388603355E-2</v>
      </c>
      <c r="N18" s="116">
        <f t="shared" si="0"/>
        <v>3.0002643404705247E-2</v>
      </c>
      <c r="O18" s="116">
        <f t="shared" si="0"/>
        <v>2.9998196075934673E-2</v>
      </c>
      <c r="P18" s="116">
        <f t="shared" si="0"/>
        <v>2.9998160249115825E-2</v>
      </c>
      <c r="Q18" s="116">
        <f t="shared" si="0"/>
        <v>3.0000061450351351E-2</v>
      </c>
      <c r="R18" s="116"/>
      <c r="S18" s="116"/>
      <c r="T18" s="116"/>
      <c r="U18" s="116"/>
      <c r="V18" s="116"/>
      <c r="W18" s="116"/>
      <c r="X18" s="383"/>
    </row>
    <row r="19" spans="1:24" hidden="1" x14ac:dyDescent="0.2">
      <c r="A19" s="178" t="s">
        <v>133</v>
      </c>
      <c r="B19" s="211">
        <v>0.03</v>
      </c>
      <c r="C19" s="179">
        <v>17.557400000000001</v>
      </c>
      <c r="D19" s="179">
        <v>21.68</v>
      </c>
      <c r="E19" s="179">
        <v>25.2867</v>
      </c>
      <c r="F19" s="179">
        <v>28.8963</v>
      </c>
      <c r="G19" s="179">
        <v>29.993400000000001</v>
      </c>
      <c r="H19" s="179">
        <v>31.139199999999999</v>
      </c>
      <c r="I19" s="179">
        <v>34.528700000000001</v>
      </c>
      <c r="J19" s="180">
        <v>35.564599999999999</v>
      </c>
      <c r="K19" s="222">
        <f t="shared" si="1"/>
        <v>3.0001173295787976E-2</v>
      </c>
      <c r="L19" s="116">
        <f t="shared" si="0"/>
        <v>2.9992351071562593E-2</v>
      </c>
      <c r="M19" s="116">
        <f t="shared" si="0"/>
        <v>3.0003951104068793E-2</v>
      </c>
      <c r="N19" s="116">
        <f t="shared" si="0"/>
        <v>2.99948671885025E-2</v>
      </c>
      <c r="O19" s="116">
        <f t="shared" si="0"/>
        <v>3.0000206045371181E-2</v>
      </c>
      <c r="P19" s="116">
        <f t="shared" si="0"/>
        <v>2.999771767282014E-2</v>
      </c>
      <c r="Q19" s="116">
        <f t="shared" si="0"/>
        <v>3.0000298302657796E-2</v>
      </c>
      <c r="R19" s="116"/>
      <c r="S19" s="116"/>
      <c r="T19" s="116"/>
      <c r="U19" s="116"/>
      <c r="V19" s="116"/>
      <c r="W19" s="116"/>
      <c r="X19" s="383"/>
    </row>
    <row r="20" spans="1:24" hidden="1" x14ac:dyDescent="0.2">
      <c r="A20" s="178" t="s">
        <v>134</v>
      </c>
      <c r="B20" s="211">
        <v>0.03</v>
      </c>
      <c r="C20" s="179">
        <v>18.084</v>
      </c>
      <c r="D20" s="179">
        <v>22.330500000000001</v>
      </c>
      <c r="E20" s="179">
        <v>26.045200000000001</v>
      </c>
      <c r="F20" s="179">
        <v>29.763300000000001</v>
      </c>
      <c r="G20" s="179">
        <v>30.8931</v>
      </c>
      <c r="H20" s="179">
        <v>32.0732</v>
      </c>
      <c r="I20" s="179">
        <v>35.564500000000002</v>
      </c>
      <c r="J20" s="180">
        <v>36.631500000000003</v>
      </c>
      <c r="K20" s="222">
        <f t="shared" si="1"/>
        <v>2.9993051362957976E-2</v>
      </c>
      <c r="L20" s="116">
        <f t="shared" si="0"/>
        <v>3.0004612546125506E-2</v>
      </c>
      <c r="M20" s="116">
        <f t="shared" si="0"/>
        <v>2.9996005805423463E-2</v>
      </c>
      <c r="N20" s="116">
        <f t="shared" si="0"/>
        <v>3.0003841322245439E-2</v>
      </c>
      <c r="O20" s="116">
        <f t="shared" si="0"/>
        <v>2.9996599251835378E-2</v>
      </c>
      <c r="P20" s="116">
        <f t="shared" si="0"/>
        <v>2.9994347960127461E-2</v>
      </c>
      <c r="Q20" s="116">
        <f t="shared" si="0"/>
        <v>2.9998233353702913E-2</v>
      </c>
      <c r="R20" s="116"/>
      <c r="S20" s="116"/>
      <c r="T20" s="116"/>
      <c r="U20" s="116"/>
      <c r="V20" s="116"/>
      <c r="W20" s="116"/>
      <c r="X20" s="383"/>
    </row>
    <row r="21" spans="1:24" hidden="1" x14ac:dyDescent="0.2">
      <c r="A21" s="178" t="s">
        <v>135</v>
      </c>
      <c r="B21" s="211">
        <v>0.03</v>
      </c>
      <c r="C21" s="179">
        <v>18.6265</v>
      </c>
      <c r="D21" s="179">
        <v>23.000499999999999</v>
      </c>
      <c r="E21" s="179">
        <v>26.826599999999999</v>
      </c>
      <c r="F21" s="179">
        <v>30.656099999999999</v>
      </c>
      <c r="G21" s="179">
        <v>31.82</v>
      </c>
      <c r="H21" s="179">
        <v>33.035400000000003</v>
      </c>
      <c r="I21" s="179">
        <v>36.631500000000003</v>
      </c>
      <c r="J21" s="180">
        <v>37.730400000000003</v>
      </c>
      <c r="K21" s="222">
        <f t="shared" si="1"/>
        <v>2.9998894049988966E-2</v>
      </c>
      <c r="L21" s="116">
        <f t="shared" si="0"/>
        <v>3.0003806453057395E-2</v>
      </c>
      <c r="M21" s="116">
        <f t="shared" si="0"/>
        <v>3.0001689370786087E-2</v>
      </c>
      <c r="N21" s="116">
        <f t="shared" si="0"/>
        <v>2.999667375593424E-2</v>
      </c>
      <c r="O21" s="116">
        <f t="shared" si="0"/>
        <v>3.0003463556587062E-2</v>
      </c>
      <c r="P21" s="116">
        <f t="shared" si="0"/>
        <v>3.0000124714715179E-2</v>
      </c>
      <c r="Q21" s="116">
        <f t="shared" si="0"/>
        <v>3.0001827665227968E-2</v>
      </c>
      <c r="R21" s="116"/>
      <c r="S21" s="116"/>
      <c r="T21" s="116"/>
      <c r="U21" s="116"/>
      <c r="V21" s="116"/>
      <c r="W21" s="116"/>
      <c r="X21" s="383"/>
    </row>
    <row r="22" spans="1:24" hidden="1" x14ac:dyDescent="0.2">
      <c r="A22" s="178" t="s">
        <v>136</v>
      </c>
      <c r="B22" s="211">
        <v>0.03</v>
      </c>
      <c r="C22" s="179">
        <v>19.185400000000001</v>
      </c>
      <c r="D22" s="179">
        <v>23.6905</v>
      </c>
      <c r="E22" s="179">
        <v>27.631399999999999</v>
      </c>
      <c r="F22" s="179">
        <v>31.575900000000001</v>
      </c>
      <c r="G22" s="179">
        <v>32.774500000000003</v>
      </c>
      <c r="H22" s="179">
        <v>34.026499999999999</v>
      </c>
      <c r="I22" s="179">
        <v>37.730499999999999</v>
      </c>
      <c r="J22" s="180">
        <v>38.862400000000001</v>
      </c>
      <c r="K22" s="222">
        <f t="shared" si="1"/>
        <v>3.0005637129895648E-2</v>
      </c>
      <c r="L22" s="116">
        <f t="shared" si="0"/>
        <v>2.9999347840264399E-2</v>
      </c>
      <c r="M22" s="116">
        <f t="shared" si="0"/>
        <v>3.0000074552869176E-2</v>
      </c>
      <c r="N22" s="116">
        <f t="shared" si="0"/>
        <v>3.0003816532435706E-2</v>
      </c>
      <c r="O22" s="116">
        <f t="shared" si="0"/>
        <v>2.9996857322438814E-2</v>
      </c>
      <c r="P22" s="116">
        <f t="shared" si="0"/>
        <v>3.0001150281213359E-2</v>
      </c>
      <c r="Q22" s="116">
        <f t="shared" si="0"/>
        <v>3.0001501440017377E-2</v>
      </c>
      <c r="R22" s="116"/>
      <c r="S22" s="116"/>
      <c r="T22" s="116"/>
      <c r="U22" s="116"/>
      <c r="V22" s="116"/>
      <c r="W22" s="116"/>
      <c r="X22" s="383"/>
    </row>
    <row r="23" spans="1:24" hidden="1" x14ac:dyDescent="0.2">
      <c r="A23" s="192" t="s">
        <v>137</v>
      </c>
      <c r="B23" s="211">
        <v>0.03</v>
      </c>
      <c r="C23" s="179">
        <v>19.760899999999999</v>
      </c>
      <c r="D23" s="179">
        <v>24.401299999999999</v>
      </c>
      <c r="E23" s="179">
        <v>28.4604</v>
      </c>
      <c r="F23" s="179">
        <v>32.523099999999999</v>
      </c>
      <c r="G23" s="179">
        <v>33.757800000000003</v>
      </c>
      <c r="H23" s="179">
        <v>35.0473</v>
      </c>
      <c r="I23" s="179">
        <v>38.862400000000001</v>
      </c>
      <c r="J23" s="180">
        <v>40.028199999999998</v>
      </c>
      <c r="K23" s="222">
        <f t="shared" si="1"/>
        <v>2.9996768375952446E-2</v>
      </c>
      <c r="L23" s="116">
        <f t="shared" si="0"/>
        <v>3.0003587936092483E-2</v>
      </c>
      <c r="M23" s="116">
        <f t="shared" si="0"/>
        <v>3.000209906121299E-2</v>
      </c>
      <c r="N23" s="116">
        <f t="shared" si="0"/>
        <v>2.9997561431344751E-2</v>
      </c>
      <c r="O23" s="116">
        <f t="shared" si="0"/>
        <v>3.0001983249172366E-2</v>
      </c>
      <c r="P23" s="116">
        <f t="shared" si="0"/>
        <v>3.0000146944293458E-2</v>
      </c>
      <c r="Q23" s="116">
        <f t="shared" si="0"/>
        <v>2.9999602443646432E-2</v>
      </c>
      <c r="R23" s="116"/>
      <c r="S23" s="116"/>
      <c r="T23" s="116"/>
      <c r="U23" s="116"/>
      <c r="V23" s="116"/>
      <c r="W23" s="116"/>
      <c r="X23" s="383"/>
    </row>
    <row r="24" spans="1:24" hidden="1" x14ac:dyDescent="0.2">
      <c r="A24" s="181" t="s">
        <v>185</v>
      </c>
      <c r="B24" s="212">
        <v>0.04</v>
      </c>
      <c r="C24" s="182">
        <v>20.551300000000001</v>
      </c>
      <c r="D24" s="182">
        <v>25.377300000000002</v>
      </c>
      <c r="E24" s="182">
        <v>29.598600000000001</v>
      </c>
      <c r="F24" s="182">
        <v>33.824100000000001</v>
      </c>
      <c r="G24" s="182">
        <v>35.1081</v>
      </c>
      <c r="H24" s="182">
        <v>36.449100000000001</v>
      </c>
      <c r="I24" s="182">
        <v>40.416800000000002</v>
      </c>
      <c r="J24" s="183">
        <v>41.629399999999997</v>
      </c>
      <c r="K24" s="223">
        <f t="shared" si="1"/>
        <v>3.9998178220627692E-2</v>
      </c>
      <c r="L24" s="202">
        <f t="shared" si="0"/>
        <v>3.9997868965997822E-2</v>
      </c>
      <c r="M24" s="202">
        <f t="shared" si="0"/>
        <v>3.9992410507231145E-2</v>
      </c>
      <c r="N24" s="202">
        <f t="shared" si="0"/>
        <v>4.0002336800612548E-2</v>
      </c>
      <c r="O24" s="202">
        <f t="shared" si="0"/>
        <v>3.999964452659821E-2</v>
      </c>
      <c r="P24" s="202">
        <f t="shared" si="0"/>
        <v>3.9997374976103763E-2</v>
      </c>
      <c r="Q24" s="202">
        <f t="shared" si="0"/>
        <v>3.999752974597557E-2</v>
      </c>
      <c r="R24" s="202"/>
      <c r="S24" s="202"/>
      <c r="T24" s="202"/>
      <c r="U24" s="202"/>
      <c r="V24" s="202"/>
      <c r="W24" s="202"/>
      <c r="X24" s="384"/>
    </row>
    <row r="25" spans="1:24" hidden="1" x14ac:dyDescent="0.2">
      <c r="A25" s="166" t="s">
        <v>153</v>
      </c>
      <c r="K25" s="82" t="s">
        <v>186</v>
      </c>
      <c r="R25" s="82" t="s">
        <v>187</v>
      </c>
    </row>
    <row r="26" spans="1:24" hidden="1" x14ac:dyDescent="0.2">
      <c r="A26" s="167" t="s">
        <v>145</v>
      </c>
      <c r="B26" s="122"/>
      <c r="C26" s="184"/>
      <c r="D26" s="169" t="s">
        <v>2</v>
      </c>
      <c r="E26" s="134" t="s">
        <v>65</v>
      </c>
      <c r="F26" s="193" t="s">
        <v>184</v>
      </c>
      <c r="G26" s="225" t="s">
        <v>67</v>
      </c>
      <c r="H26" s="226" t="s">
        <v>68</v>
      </c>
      <c r="I26" s="227" t="s">
        <v>69</v>
      </c>
      <c r="J26" s="380"/>
      <c r="K26" s="134" t="s">
        <v>67</v>
      </c>
      <c r="L26" s="124" t="s">
        <v>68</v>
      </c>
      <c r="R26" s="134" t="s">
        <v>67</v>
      </c>
      <c r="S26" s="124" t="s">
        <v>68</v>
      </c>
    </row>
    <row r="27" spans="1:24" hidden="1" x14ac:dyDescent="0.2">
      <c r="A27" s="185" t="s">
        <v>151</v>
      </c>
      <c r="B27" s="186"/>
      <c r="C27" s="184"/>
      <c r="D27" s="187" t="s">
        <v>67</v>
      </c>
      <c r="E27" s="175" t="s">
        <v>270</v>
      </c>
      <c r="F27" s="194"/>
      <c r="G27" s="188">
        <v>10.3683</v>
      </c>
      <c r="H27" s="135">
        <v>12.096399999999999</v>
      </c>
      <c r="I27" s="136">
        <v>13.306100000000001</v>
      </c>
      <c r="J27" s="381"/>
      <c r="K27" s="382"/>
      <c r="L27" s="369"/>
      <c r="R27" s="385"/>
      <c r="S27" s="386"/>
    </row>
    <row r="28" spans="1:24" hidden="1" x14ac:dyDescent="0.2">
      <c r="B28" s="126"/>
      <c r="C28" s="126"/>
      <c r="D28" s="126"/>
      <c r="E28" s="178">
        <v>2</v>
      </c>
      <c r="F28" s="195">
        <v>0.05</v>
      </c>
      <c r="G28" s="189">
        <v>10.886699999999999</v>
      </c>
      <c r="H28" s="138">
        <v>12.700900000000001</v>
      </c>
      <c r="I28" s="139">
        <v>13.9711</v>
      </c>
      <c r="J28" s="381"/>
      <c r="K28" s="222">
        <f>(G28-G27)/G27</f>
        <v>4.9998553282601756E-2</v>
      </c>
      <c r="L28" s="383">
        <f>(H28-H27)/H27</f>
        <v>4.9973545848351709E-2</v>
      </c>
      <c r="R28" s="222"/>
      <c r="S28" s="383"/>
    </row>
    <row r="29" spans="1:24" hidden="1" x14ac:dyDescent="0.2">
      <c r="E29" s="178">
        <v>3</v>
      </c>
      <c r="F29" s="195">
        <v>0.05</v>
      </c>
      <c r="G29" s="189">
        <v>11.4314</v>
      </c>
      <c r="H29" s="138">
        <v>13.3363</v>
      </c>
      <c r="I29" s="139">
        <v>14.67</v>
      </c>
      <c r="J29" s="381"/>
      <c r="K29" s="222">
        <f t="shared" ref="K29:L35" si="2">(G29-G28)/G28</f>
        <v>5.0033527147804263E-2</v>
      </c>
      <c r="L29" s="383">
        <f t="shared" si="2"/>
        <v>5.0027950775141827E-2</v>
      </c>
      <c r="R29" s="222"/>
      <c r="S29" s="383"/>
    </row>
    <row r="30" spans="1:24" hidden="1" x14ac:dyDescent="0.2">
      <c r="E30" s="178">
        <v>4</v>
      </c>
      <c r="F30" s="195">
        <v>0.04</v>
      </c>
      <c r="G30" s="189">
        <v>11.888400000000001</v>
      </c>
      <c r="H30" s="138">
        <v>13.8696</v>
      </c>
      <c r="I30" s="139">
        <v>15.2567</v>
      </c>
      <c r="J30" s="381"/>
      <c r="K30" s="222">
        <f t="shared" si="2"/>
        <v>3.9977605542628261E-2</v>
      </c>
      <c r="L30" s="383">
        <f t="shared" si="2"/>
        <v>3.9988602535935794E-2</v>
      </c>
      <c r="R30" s="222"/>
      <c r="S30" s="383"/>
    </row>
    <row r="31" spans="1:24" hidden="1" x14ac:dyDescent="0.2">
      <c r="E31" s="178">
        <v>5</v>
      </c>
      <c r="F31" s="195">
        <v>0.04</v>
      </c>
      <c r="G31" s="189">
        <v>12.3642</v>
      </c>
      <c r="H31" s="138">
        <v>14.4246</v>
      </c>
      <c r="I31" s="139">
        <v>15.867100000000001</v>
      </c>
      <c r="J31" s="381"/>
      <c r="K31" s="222">
        <f t="shared" si="2"/>
        <v>4.002220652064193E-2</v>
      </c>
      <c r="L31" s="383">
        <f t="shared" si="2"/>
        <v>4.0015573628655453E-2</v>
      </c>
      <c r="R31" s="222"/>
      <c r="S31" s="383"/>
    </row>
    <row r="32" spans="1:24" hidden="1" x14ac:dyDescent="0.2">
      <c r="E32" s="178">
        <v>6</v>
      </c>
      <c r="F32" s="195">
        <v>0.04</v>
      </c>
      <c r="G32" s="189">
        <v>12.8584</v>
      </c>
      <c r="H32" s="138">
        <v>15.0014</v>
      </c>
      <c r="I32" s="139">
        <v>16.5014</v>
      </c>
      <c r="J32" s="381"/>
      <c r="K32" s="222">
        <f t="shared" si="2"/>
        <v>3.9970236650976147E-2</v>
      </c>
      <c r="L32" s="383">
        <f t="shared" si="2"/>
        <v>3.9987244013698853E-2</v>
      </c>
      <c r="R32" s="222"/>
      <c r="S32" s="383"/>
    </row>
    <row r="33" spans="1:25" hidden="1" x14ac:dyDescent="0.2">
      <c r="E33" s="178">
        <v>7</v>
      </c>
      <c r="F33" s="195">
        <v>0.04</v>
      </c>
      <c r="G33" s="189">
        <v>13.373100000000001</v>
      </c>
      <c r="H33" s="138">
        <v>15.6012</v>
      </c>
      <c r="I33" s="139">
        <v>17.1615</v>
      </c>
      <c r="J33" s="381"/>
      <c r="K33" s="222">
        <f t="shared" si="2"/>
        <v>4.002830834318432E-2</v>
      </c>
      <c r="L33" s="383">
        <f t="shared" si="2"/>
        <v>3.998293492607357E-2</v>
      </c>
      <c r="R33" s="222"/>
      <c r="S33" s="383"/>
    </row>
    <row r="34" spans="1:25" hidden="1" x14ac:dyDescent="0.2">
      <c r="E34" s="178">
        <v>8</v>
      </c>
      <c r="F34" s="195">
        <v>0.04</v>
      </c>
      <c r="G34" s="189" t="s">
        <v>80</v>
      </c>
      <c r="H34" s="138">
        <v>16.2255</v>
      </c>
      <c r="I34" s="139">
        <v>17.847999999999999</v>
      </c>
      <c r="J34" s="381"/>
      <c r="K34" s="222"/>
      <c r="L34" s="383">
        <f t="shared" si="2"/>
        <v>4.0016152603645862E-2</v>
      </c>
      <c r="R34" s="222"/>
      <c r="S34" s="383"/>
    </row>
    <row r="35" spans="1:25" hidden="1" x14ac:dyDescent="0.2">
      <c r="E35" s="181">
        <v>9</v>
      </c>
      <c r="F35" s="196">
        <v>0.02</v>
      </c>
      <c r="G35" s="224" t="s">
        <v>80</v>
      </c>
      <c r="H35" s="141">
        <v>16.549900000000001</v>
      </c>
      <c r="I35" s="142">
        <v>18.205100000000002</v>
      </c>
      <c r="J35" s="381"/>
      <c r="K35" s="223"/>
      <c r="L35" s="384">
        <f t="shared" si="2"/>
        <v>1.9993220547903034E-2</v>
      </c>
      <c r="R35" s="223"/>
      <c r="S35" s="384"/>
    </row>
    <row r="36" spans="1:25" hidden="1" x14ac:dyDescent="0.2"/>
    <row r="37" spans="1:25" ht="15.75" x14ac:dyDescent="0.25">
      <c r="A37" s="165" t="s">
        <v>144</v>
      </c>
      <c r="B37" s="130"/>
      <c r="C37" s="130"/>
      <c r="D37" s="130"/>
      <c r="E37" s="130"/>
      <c r="F37" s="130"/>
      <c r="G37" s="130"/>
      <c r="H37" s="130"/>
      <c r="I37" s="406"/>
    </row>
    <row r="39" spans="1:25" x14ac:dyDescent="0.2">
      <c r="A39" s="166" t="s">
        <v>152</v>
      </c>
      <c r="B39" s="111"/>
      <c r="C39" s="111"/>
      <c r="D39" s="111"/>
      <c r="E39" s="111"/>
      <c r="F39" s="111"/>
      <c r="G39" s="111"/>
      <c r="H39" s="111"/>
      <c r="I39" s="111"/>
      <c r="J39" s="111"/>
    </row>
    <row r="40" spans="1:25" x14ac:dyDescent="0.2">
      <c r="A40" s="167" t="s">
        <v>145</v>
      </c>
      <c r="B40" s="168"/>
      <c r="C40" s="122"/>
      <c r="D40" s="122"/>
      <c r="E40" s="123"/>
      <c r="F40" s="169" t="s">
        <v>2</v>
      </c>
      <c r="G40" s="111"/>
      <c r="H40" s="111"/>
      <c r="I40" s="111"/>
      <c r="J40" s="111"/>
    </row>
    <row r="41" spans="1:25" x14ac:dyDescent="0.2">
      <c r="A41" s="170" t="s">
        <v>146</v>
      </c>
      <c r="B41" s="87"/>
      <c r="C41" s="126"/>
      <c r="D41" s="126"/>
      <c r="F41" s="171">
        <v>111</v>
      </c>
    </row>
    <row r="42" spans="1:25" x14ac:dyDescent="0.2">
      <c r="A42" s="170" t="s">
        <v>147</v>
      </c>
      <c r="B42" s="87"/>
      <c r="C42" s="126"/>
      <c r="D42" s="126"/>
      <c r="F42" s="171">
        <v>112</v>
      </c>
    </row>
    <row r="43" spans="1:25" x14ac:dyDescent="0.2">
      <c r="A43" s="170" t="s">
        <v>148</v>
      </c>
      <c r="B43" s="87"/>
      <c r="C43" s="126"/>
      <c r="D43" s="126"/>
      <c r="F43" s="171">
        <v>113</v>
      </c>
    </row>
    <row r="44" spans="1:25" x14ac:dyDescent="0.2">
      <c r="A44" s="170" t="s">
        <v>149</v>
      </c>
      <c r="B44" s="87"/>
      <c r="C44" s="126"/>
      <c r="D44" s="126"/>
      <c r="F44" s="171">
        <v>114</v>
      </c>
    </row>
    <row r="45" spans="1:25" x14ac:dyDescent="0.2">
      <c r="A45" s="172" t="s">
        <v>150</v>
      </c>
      <c r="B45" s="173"/>
      <c r="C45" s="131"/>
      <c r="D45" s="131"/>
      <c r="E45" s="130"/>
      <c r="F45" s="174">
        <v>117</v>
      </c>
    </row>
    <row r="46" spans="1:25" x14ac:dyDescent="0.2">
      <c r="A46" s="407"/>
      <c r="B46" s="407"/>
      <c r="C46" s="144"/>
      <c r="D46" s="144"/>
      <c r="E46" s="143"/>
      <c r="F46" s="408"/>
    </row>
    <row r="47" spans="1:25" ht="15.75" x14ac:dyDescent="0.25">
      <c r="A47" s="165" t="s">
        <v>144</v>
      </c>
      <c r="B47" s="130"/>
      <c r="C47" s="130"/>
      <c r="D47" s="130"/>
      <c r="E47" s="130"/>
      <c r="F47" s="130"/>
      <c r="G47" s="130"/>
      <c r="H47" s="130"/>
      <c r="I47" s="406" t="s">
        <v>264</v>
      </c>
      <c r="K47" s="82" t="s">
        <v>186</v>
      </c>
      <c r="R47" s="82" t="s">
        <v>187</v>
      </c>
    </row>
    <row r="48" spans="1:25" x14ac:dyDescent="0.2">
      <c r="A48" s="134"/>
      <c r="B48" s="122">
        <v>110</v>
      </c>
      <c r="C48" s="122">
        <v>111</v>
      </c>
      <c r="D48" s="122">
        <v>112</v>
      </c>
      <c r="E48" s="122">
        <v>113</v>
      </c>
      <c r="F48" s="122">
        <v>114</v>
      </c>
      <c r="G48" s="122">
        <v>115</v>
      </c>
      <c r="H48" s="122">
        <v>117</v>
      </c>
      <c r="I48" s="124">
        <v>118</v>
      </c>
      <c r="J48" s="134">
        <v>110</v>
      </c>
      <c r="K48" s="122">
        <v>111</v>
      </c>
      <c r="L48" s="122">
        <v>112</v>
      </c>
      <c r="M48" s="122">
        <v>113</v>
      </c>
      <c r="N48" s="122">
        <v>114</v>
      </c>
      <c r="O48" s="122">
        <v>115</v>
      </c>
      <c r="P48" s="122">
        <v>117</v>
      </c>
      <c r="Q48" s="122">
        <v>118</v>
      </c>
      <c r="R48" s="134">
        <v>110</v>
      </c>
      <c r="S48" s="122">
        <v>111</v>
      </c>
      <c r="T48" s="122">
        <v>112</v>
      </c>
      <c r="U48" s="122">
        <v>113</v>
      </c>
      <c r="V48" s="122">
        <v>114</v>
      </c>
      <c r="W48" s="122">
        <v>115</v>
      </c>
      <c r="X48" s="122">
        <v>117</v>
      </c>
      <c r="Y48" s="124">
        <v>118</v>
      </c>
    </row>
    <row r="49" spans="1:25" x14ac:dyDescent="0.2">
      <c r="A49" s="193" t="s">
        <v>270</v>
      </c>
      <c r="B49" s="422">
        <f t="shared" ref="B49:I49" si="3">C12*1.015</f>
        <v>14.179346999999998</v>
      </c>
      <c r="C49" s="422">
        <f t="shared" si="3"/>
        <v>17.508952999999998</v>
      </c>
      <c r="D49" s="422">
        <f t="shared" si="3"/>
        <v>20.421799999999998</v>
      </c>
      <c r="E49" s="422">
        <f t="shared" si="3"/>
        <v>23.336778499999998</v>
      </c>
      <c r="F49" s="422">
        <f t="shared" si="3"/>
        <v>24.222670499999996</v>
      </c>
      <c r="G49" s="422">
        <f t="shared" si="3"/>
        <v>25.148350499999999</v>
      </c>
      <c r="H49" s="422">
        <f t="shared" si="3"/>
        <v>27.885602499999997</v>
      </c>
      <c r="I49" s="423">
        <f t="shared" si="3"/>
        <v>28.722266999999995</v>
      </c>
      <c r="J49" s="382"/>
      <c r="K49" s="113"/>
      <c r="L49" s="113"/>
      <c r="M49" s="113"/>
      <c r="N49" s="113"/>
      <c r="O49" s="113"/>
      <c r="P49" s="214"/>
      <c r="Q49" s="214"/>
      <c r="R49" s="385">
        <f t="shared" ref="R49:Y49" si="4">(B49-C12)/C12</f>
        <v>1.4999999999999916E-2</v>
      </c>
      <c r="S49" s="114">
        <f t="shared" si="4"/>
        <v>1.4999999999999923E-2</v>
      </c>
      <c r="T49" s="114">
        <f t="shared" si="4"/>
        <v>1.4999999999999826E-2</v>
      </c>
      <c r="U49" s="114">
        <f t="shared" si="4"/>
        <v>1.4999999999999849E-2</v>
      </c>
      <c r="V49" s="114">
        <f t="shared" si="4"/>
        <v>1.4999999999999869E-2</v>
      </c>
      <c r="W49" s="114">
        <f t="shared" si="4"/>
        <v>1.4999999999999904E-2</v>
      </c>
      <c r="X49" s="114">
        <f t="shared" si="4"/>
        <v>1.4999999999999855E-2</v>
      </c>
      <c r="Y49" s="387">
        <f t="shared" si="4"/>
        <v>1.4999999999999873E-2</v>
      </c>
    </row>
    <row r="50" spans="1:25" x14ac:dyDescent="0.2">
      <c r="A50" s="419" t="s">
        <v>127</v>
      </c>
      <c r="B50" s="420">
        <f t="shared" ref="B50:B61" si="5">C13*1.015</f>
        <v>14.888425999999999</v>
      </c>
      <c r="C50" s="420">
        <f t="shared" ref="C50:C61" si="6">D13*1.015</f>
        <v>18.384390499999999</v>
      </c>
      <c r="D50" s="420">
        <f t="shared" ref="D50:D61" si="7">E13*1.015</f>
        <v>21.442991499999998</v>
      </c>
      <c r="E50" s="420">
        <f t="shared" ref="E50:E61" si="8">F13*1.015</f>
        <v>24.503723999999998</v>
      </c>
      <c r="F50" s="420">
        <f t="shared" ref="F50:F61" si="9">G13*1.015</f>
        <v>25.434072999999998</v>
      </c>
      <c r="G50" s="420">
        <f t="shared" ref="G50:G61" si="10">H13*1.015</f>
        <v>26.405732499999996</v>
      </c>
      <c r="H50" s="420">
        <f t="shared" ref="H50:H61" si="11">I13*1.015</f>
        <v>29.279907999999999</v>
      </c>
      <c r="I50" s="421">
        <f t="shared" ref="I50:I61" si="12">J13*1.015</f>
        <v>30.158288999999996</v>
      </c>
      <c r="R50" s="215"/>
      <c r="S50" s="215"/>
      <c r="T50" s="215"/>
      <c r="U50" s="215"/>
      <c r="V50" s="215"/>
      <c r="W50" s="215"/>
      <c r="X50" s="215"/>
      <c r="Y50" s="215"/>
    </row>
    <row r="51" spans="1:25" x14ac:dyDescent="0.2">
      <c r="A51" s="178" t="s">
        <v>128</v>
      </c>
      <c r="B51" s="179">
        <f t="shared" si="5"/>
        <v>15.372276499999998</v>
      </c>
      <c r="C51" s="179">
        <f t="shared" si="6"/>
        <v>18.981920999999996</v>
      </c>
      <c r="D51" s="179">
        <f t="shared" si="7"/>
        <v>22.139687499999997</v>
      </c>
      <c r="E51" s="179">
        <f t="shared" si="8"/>
        <v>25.3001945</v>
      </c>
      <c r="F51" s="179">
        <f t="shared" si="9"/>
        <v>26.260688999999996</v>
      </c>
      <c r="G51" s="179">
        <f t="shared" si="10"/>
        <v>27.263813499999998</v>
      </c>
      <c r="H51" s="179">
        <f t="shared" si="11"/>
        <v>30.231571999999996</v>
      </c>
      <c r="I51" s="180">
        <f t="shared" si="12"/>
        <v>31.138474499999997</v>
      </c>
      <c r="R51" s="215"/>
      <c r="S51" s="215"/>
      <c r="T51" s="215"/>
      <c r="U51" s="215"/>
      <c r="V51" s="215"/>
      <c r="W51" s="215"/>
      <c r="X51" s="215"/>
      <c r="Y51" s="215"/>
    </row>
    <row r="52" spans="1:25" x14ac:dyDescent="0.2">
      <c r="A52" s="178" t="s">
        <v>129</v>
      </c>
      <c r="B52" s="179">
        <f t="shared" si="5"/>
        <v>15.833390999999997</v>
      </c>
      <c r="C52" s="179">
        <f t="shared" si="6"/>
        <v>19.551437499999999</v>
      </c>
      <c r="D52" s="179">
        <f t="shared" si="7"/>
        <v>22.803903499999997</v>
      </c>
      <c r="E52" s="179">
        <f t="shared" si="8"/>
        <v>26.059109999999997</v>
      </c>
      <c r="F52" s="179">
        <f t="shared" si="9"/>
        <v>27.048430499999998</v>
      </c>
      <c r="G52" s="179">
        <f t="shared" si="10"/>
        <v>28.081801999999996</v>
      </c>
      <c r="H52" s="179">
        <f t="shared" si="11"/>
        <v>31.138474499999997</v>
      </c>
      <c r="I52" s="180">
        <f t="shared" si="12"/>
        <v>32.072578999999998</v>
      </c>
      <c r="R52" s="215"/>
      <c r="S52" s="215"/>
      <c r="T52" s="215"/>
      <c r="U52" s="215"/>
      <c r="V52" s="215"/>
      <c r="W52" s="215"/>
      <c r="X52" s="215"/>
      <c r="Y52" s="215"/>
    </row>
    <row r="53" spans="1:25" x14ac:dyDescent="0.2">
      <c r="A53" s="178" t="s">
        <v>130</v>
      </c>
      <c r="B53" s="179">
        <f t="shared" si="5"/>
        <v>16.308410999999996</v>
      </c>
      <c r="C53" s="179">
        <f t="shared" si="6"/>
        <v>20.137904499999998</v>
      </c>
      <c r="D53" s="179">
        <f t="shared" si="7"/>
        <v>23.488013499999997</v>
      </c>
      <c r="E53" s="179">
        <f t="shared" si="8"/>
        <v>26.840761499999996</v>
      </c>
      <c r="F53" s="179">
        <f t="shared" si="9"/>
        <v>27.859922999999998</v>
      </c>
      <c r="G53" s="179">
        <f t="shared" si="10"/>
        <v>28.924251999999999</v>
      </c>
      <c r="H53" s="179">
        <f t="shared" si="11"/>
        <v>32.072578999999998</v>
      </c>
      <c r="I53" s="180">
        <f t="shared" si="12"/>
        <v>33.034798999999992</v>
      </c>
      <c r="R53" s="215"/>
      <c r="S53" s="215"/>
      <c r="T53" s="215"/>
      <c r="U53" s="215"/>
      <c r="V53" s="215"/>
      <c r="W53" s="215"/>
      <c r="X53" s="215"/>
      <c r="Y53" s="215"/>
    </row>
    <row r="54" spans="1:25" x14ac:dyDescent="0.2">
      <c r="A54" s="178" t="s">
        <v>131</v>
      </c>
      <c r="B54" s="179">
        <f t="shared" si="5"/>
        <v>16.797640999999995</v>
      </c>
      <c r="C54" s="179">
        <f t="shared" si="6"/>
        <v>20.742134</v>
      </c>
      <c r="D54" s="179">
        <f t="shared" si="7"/>
        <v>24.192626499999999</v>
      </c>
      <c r="E54" s="179">
        <f t="shared" si="8"/>
        <v>27.646163999999999</v>
      </c>
      <c r="F54" s="179">
        <f t="shared" si="9"/>
        <v>28.695775499999996</v>
      </c>
      <c r="G54" s="179">
        <f t="shared" si="10"/>
        <v>29.792076999999999</v>
      </c>
      <c r="H54" s="179">
        <f t="shared" si="11"/>
        <v>33.034798999999992</v>
      </c>
      <c r="I54" s="180">
        <f t="shared" si="12"/>
        <v>34.025844999999997</v>
      </c>
      <c r="R54" s="215"/>
      <c r="S54" s="215"/>
      <c r="T54" s="215"/>
      <c r="U54" s="215"/>
      <c r="V54" s="215"/>
      <c r="W54" s="215"/>
      <c r="X54" s="215"/>
      <c r="Y54" s="215"/>
    </row>
    <row r="55" spans="1:25" x14ac:dyDescent="0.2">
      <c r="A55" s="178" t="s">
        <v>132</v>
      </c>
      <c r="B55" s="179">
        <f t="shared" si="5"/>
        <v>17.301689999999997</v>
      </c>
      <c r="C55" s="179">
        <f t="shared" si="6"/>
        <v>21.364430499999997</v>
      </c>
      <c r="D55" s="179">
        <f t="shared" si="7"/>
        <v>24.918351499999996</v>
      </c>
      <c r="E55" s="179">
        <f t="shared" si="8"/>
        <v>28.475621999999998</v>
      </c>
      <c r="F55" s="179">
        <f t="shared" si="9"/>
        <v>29.556597</v>
      </c>
      <c r="G55" s="179">
        <f t="shared" si="10"/>
        <v>30.685784499999997</v>
      </c>
      <c r="H55" s="179">
        <f t="shared" si="11"/>
        <v>34.025844999999997</v>
      </c>
      <c r="I55" s="180">
        <f t="shared" si="12"/>
        <v>35.046630499999999</v>
      </c>
      <c r="R55" s="215"/>
      <c r="S55" s="215"/>
      <c r="T55" s="215"/>
      <c r="U55" s="215"/>
      <c r="V55" s="215"/>
      <c r="W55" s="215"/>
      <c r="X55" s="215"/>
      <c r="Y55" s="215"/>
    </row>
    <row r="56" spans="1:25" x14ac:dyDescent="0.2">
      <c r="A56" s="178" t="s">
        <v>133</v>
      </c>
      <c r="B56" s="179">
        <f t="shared" si="5"/>
        <v>17.820761000000001</v>
      </c>
      <c r="C56" s="179">
        <f t="shared" si="6"/>
        <v>22.005199999999999</v>
      </c>
      <c r="D56" s="179">
        <f t="shared" si="7"/>
        <v>25.666000499999996</v>
      </c>
      <c r="E56" s="179">
        <f t="shared" si="8"/>
        <v>29.329744499999997</v>
      </c>
      <c r="F56" s="179">
        <f t="shared" si="9"/>
        <v>30.443300999999998</v>
      </c>
      <c r="G56" s="179">
        <f t="shared" si="10"/>
        <v>31.606287999999996</v>
      </c>
      <c r="H56" s="179">
        <f t="shared" si="11"/>
        <v>35.046630499999999</v>
      </c>
      <c r="I56" s="180">
        <f t="shared" si="12"/>
        <v>36.098068999999995</v>
      </c>
      <c r="R56" s="215"/>
      <c r="S56" s="215"/>
      <c r="T56" s="215"/>
      <c r="U56" s="215"/>
      <c r="V56" s="215"/>
      <c r="W56" s="215"/>
      <c r="X56" s="215"/>
      <c r="Y56" s="215"/>
    </row>
    <row r="57" spans="1:25" x14ac:dyDescent="0.2">
      <c r="A57" s="178" t="s">
        <v>134</v>
      </c>
      <c r="B57" s="179">
        <f t="shared" si="5"/>
        <v>18.355259999999998</v>
      </c>
      <c r="C57" s="179">
        <f t="shared" si="6"/>
        <v>22.665457499999999</v>
      </c>
      <c r="D57" s="179">
        <f t="shared" si="7"/>
        <v>26.435877999999999</v>
      </c>
      <c r="E57" s="179">
        <f t="shared" si="8"/>
        <v>30.209749499999997</v>
      </c>
      <c r="F57" s="179">
        <f t="shared" si="9"/>
        <v>31.356496499999999</v>
      </c>
      <c r="G57" s="179">
        <f t="shared" si="10"/>
        <v>32.554297999999996</v>
      </c>
      <c r="H57" s="179">
        <f t="shared" si="11"/>
        <v>36.097967499999996</v>
      </c>
      <c r="I57" s="180">
        <f t="shared" si="12"/>
        <v>37.180972499999996</v>
      </c>
      <c r="R57" s="215"/>
      <c r="S57" s="215"/>
      <c r="T57" s="215"/>
      <c r="U57" s="215"/>
      <c r="V57" s="215"/>
      <c r="W57" s="215"/>
      <c r="X57" s="215"/>
      <c r="Y57" s="215"/>
    </row>
    <row r="58" spans="1:25" x14ac:dyDescent="0.2">
      <c r="A58" s="178" t="s">
        <v>135</v>
      </c>
      <c r="B58" s="179">
        <f t="shared" si="5"/>
        <v>18.905897499999998</v>
      </c>
      <c r="C58" s="179">
        <f t="shared" si="6"/>
        <v>23.345507499999997</v>
      </c>
      <c r="D58" s="179">
        <f t="shared" si="7"/>
        <v>27.228998999999998</v>
      </c>
      <c r="E58" s="179">
        <f t="shared" si="8"/>
        <v>31.115941499999995</v>
      </c>
      <c r="F58" s="179">
        <f t="shared" si="9"/>
        <v>32.2973</v>
      </c>
      <c r="G58" s="179">
        <f t="shared" si="10"/>
        <v>33.530931000000002</v>
      </c>
      <c r="H58" s="179">
        <f t="shared" si="11"/>
        <v>37.180972499999996</v>
      </c>
      <c r="I58" s="180">
        <f t="shared" si="12"/>
        <v>38.296356000000003</v>
      </c>
      <c r="R58" s="215"/>
      <c r="S58" s="215"/>
      <c r="T58" s="215"/>
      <c r="U58" s="215"/>
      <c r="V58" s="215"/>
      <c r="W58" s="215"/>
      <c r="X58" s="215"/>
      <c r="Y58" s="215"/>
    </row>
    <row r="59" spans="1:25" x14ac:dyDescent="0.2">
      <c r="A59" s="178" t="s">
        <v>136</v>
      </c>
      <c r="B59" s="179">
        <f t="shared" si="5"/>
        <v>19.473181</v>
      </c>
      <c r="C59" s="179">
        <f t="shared" si="6"/>
        <v>24.045857499999997</v>
      </c>
      <c r="D59" s="179">
        <f t="shared" si="7"/>
        <v>28.045870999999998</v>
      </c>
      <c r="E59" s="179">
        <f t="shared" si="8"/>
        <v>32.049538499999997</v>
      </c>
      <c r="F59" s="179">
        <f t="shared" si="9"/>
        <v>33.2661175</v>
      </c>
      <c r="G59" s="179">
        <f t="shared" si="10"/>
        <v>34.536897499999995</v>
      </c>
      <c r="H59" s="179">
        <f t="shared" si="11"/>
        <v>38.296457499999995</v>
      </c>
      <c r="I59" s="180">
        <f t="shared" si="12"/>
        <v>39.445335999999998</v>
      </c>
      <c r="R59" s="215"/>
      <c r="S59" s="215"/>
      <c r="T59" s="215"/>
      <c r="U59" s="215"/>
      <c r="V59" s="215"/>
      <c r="W59" s="215"/>
      <c r="X59" s="215"/>
      <c r="Y59" s="215"/>
    </row>
    <row r="60" spans="1:25" x14ac:dyDescent="0.2">
      <c r="A60" s="178" t="s">
        <v>137</v>
      </c>
      <c r="B60" s="179">
        <f t="shared" si="5"/>
        <v>20.057313499999996</v>
      </c>
      <c r="C60" s="179">
        <f t="shared" si="6"/>
        <v>24.767319499999996</v>
      </c>
      <c r="D60" s="179">
        <f t="shared" si="7"/>
        <v>28.887305999999999</v>
      </c>
      <c r="E60" s="179">
        <f t="shared" si="8"/>
        <v>33.010946499999996</v>
      </c>
      <c r="F60" s="179">
        <f t="shared" si="9"/>
        <v>34.264167</v>
      </c>
      <c r="G60" s="179">
        <f t="shared" si="10"/>
        <v>35.573009499999998</v>
      </c>
      <c r="H60" s="179">
        <f t="shared" si="11"/>
        <v>39.445335999999998</v>
      </c>
      <c r="I60" s="180">
        <f t="shared" si="12"/>
        <v>40.628622999999997</v>
      </c>
      <c r="R60" s="215"/>
      <c r="S60" s="215"/>
      <c r="T60" s="215"/>
      <c r="U60" s="215"/>
      <c r="V60" s="215"/>
      <c r="W60" s="215"/>
      <c r="X60" s="215"/>
      <c r="Y60" s="215"/>
    </row>
    <row r="61" spans="1:25" x14ac:dyDescent="0.2">
      <c r="A61" s="181" t="s">
        <v>185</v>
      </c>
      <c r="B61" s="182">
        <f t="shared" si="5"/>
        <v>20.859569499999999</v>
      </c>
      <c r="C61" s="182">
        <f t="shared" si="6"/>
        <v>25.757959499999998</v>
      </c>
      <c r="D61" s="182">
        <f t="shared" si="7"/>
        <v>30.042579</v>
      </c>
      <c r="E61" s="182">
        <f t="shared" si="8"/>
        <v>34.331461499999996</v>
      </c>
      <c r="F61" s="182">
        <f t="shared" si="9"/>
        <v>35.634721499999998</v>
      </c>
      <c r="G61" s="182">
        <f t="shared" si="10"/>
        <v>36.995836499999996</v>
      </c>
      <c r="H61" s="182">
        <f t="shared" si="11"/>
        <v>41.023052</v>
      </c>
      <c r="I61" s="183">
        <f t="shared" si="12"/>
        <v>42.253840999999994</v>
      </c>
      <c r="R61" s="215"/>
      <c r="S61" s="215"/>
      <c r="T61" s="215"/>
      <c r="U61" s="215"/>
      <c r="V61" s="215"/>
      <c r="W61" s="215"/>
      <c r="X61" s="215"/>
      <c r="Y61" s="215"/>
    </row>
    <row r="62" spans="1:25" x14ac:dyDescent="0.2">
      <c r="A62" s="166" t="s">
        <v>153</v>
      </c>
      <c r="K62" s="82" t="s">
        <v>186</v>
      </c>
      <c r="R62" s="82" t="s">
        <v>187</v>
      </c>
    </row>
    <row r="63" spans="1:25" x14ac:dyDescent="0.2">
      <c r="A63" s="167" t="s">
        <v>145</v>
      </c>
      <c r="B63" s="122"/>
      <c r="C63" s="184"/>
      <c r="D63" s="169" t="s">
        <v>2</v>
      </c>
      <c r="E63" s="134"/>
      <c r="F63" s="134" t="s">
        <v>67</v>
      </c>
      <c r="G63" s="122" t="s">
        <v>68</v>
      </c>
      <c r="H63" s="124" t="s">
        <v>69</v>
      </c>
      <c r="I63" s="380"/>
      <c r="J63" s="134" t="s">
        <v>67</v>
      </c>
      <c r="K63" s="122" t="s">
        <v>68</v>
      </c>
      <c r="L63" s="124" t="s">
        <v>68</v>
      </c>
      <c r="Q63" s="134" t="s">
        <v>67</v>
      </c>
      <c r="R63" s="122" t="s">
        <v>68</v>
      </c>
      <c r="S63" s="124" t="s">
        <v>68</v>
      </c>
    </row>
    <row r="64" spans="1:25" x14ac:dyDescent="0.2">
      <c r="A64" s="185" t="s">
        <v>151</v>
      </c>
      <c r="B64" s="186"/>
      <c r="C64" s="184"/>
      <c r="D64" s="187" t="s">
        <v>67</v>
      </c>
      <c r="E64" s="207" t="s">
        <v>270</v>
      </c>
      <c r="F64" s="410">
        <f>G27*1.015</f>
        <v>10.523824499999998</v>
      </c>
      <c r="G64" s="410">
        <f t="shared" ref="G64:H64" si="13">H27*1.015</f>
        <v>12.277845999999998</v>
      </c>
      <c r="H64" s="411">
        <f t="shared" si="13"/>
        <v>13.505691499999999</v>
      </c>
      <c r="I64" s="381"/>
      <c r="J64" s="382"/>
      <c r="K64" s="113"/>
      <c r="L64" s="388"/>
      <c r="Q64" s="385">
        <f>(F64-G27)/G27</f>
        <v>1.4999999999999857E-2</v>
      </c>
      <c r="R64" s="114">
        <f>(G64-H27)/H27</f>
        <v>1.4999999999999946E-2</v>
      </c>
      <c r="S64" s="386">
        <f>(H64-I27)/I27</f>
        <v>1.4999999999999894E-2</v>
      </c>
    </row>
    <row r="65" spans="1:25" x14ac:dyDescent="0.2">
      <c r="A65" s="87"/>
      <c r="B65" s="126"/>
      <c r="D65" s="424"/>
      <c r="E65" s="428">
        <v>2</v>
      </c>
      <c r="F65" s="205">
        <f t="shared" ref="F65:F70" si="14">G28*1.015</f>
        <v>11.050000499999998</v>
      </c>
      <c r="G65" s="205">
        <f t="shared" ref="G65:G72" si="15">H28*1.015</f>
        <v>12.891413499999999</v>
      </c>
      <c r="H65" s="206">
        <f t="shared" ref="H65:H72" si="16">I28*1.015</f>
        <v>14.180666499999999</v>
      </c>
      <c r="I65" s="394"/>
      <c r="Q65" s="215"/>
      <c r="R65" s="215"/>
      <c r="S65" s="215"/>
    </row>
    <row r="66" spans="1:25" x14ac:dyDescent="0.2">
      <c r="A66" s="87"/>
      <c r="B66" s="126"/>
      <c r="D66" s="424"/>
      <c r="E66" s="425">
        <v>3</v>
      </c>
      <c r="F66" s="138">
        <f t="shared" si="14"/>
        <v>11.602870999999999</v>
      </c>
      <c r="G66" s="138">
        <f t="shared" si="15"/>
        <v>13.536344499999998</v>
      </c>
      <c r="H66" s="139">
        <f t="shared" si="16"/>
        <v>14.890049999999999</v>
      </c>
      <c r="I66" s="394"/>
      <c r="Q66" s="215"/>
      <c r="R66" s="215"/>
      <c r="S66" s="215"/>
    </row>
    <row r="67" spans="1:25" x14ac:dyDescent="0.2">
      <c r="A67" s="87"/>
      <c r="B67" s="126"/>
      <c r="D67" s="424"/>
      <c r="E67" s="425">
        <v>4</v>
      </c>
      <c r="F67" s="138">
        <f t="shared" si="14"/>
        <v>12.066725999999999</v>
      </c>
      <c r="G67" s="138">
        <f t="shared" si="15"/>
        <v>14.077643999999999</v>
      </c>
      <c r="H67" s="139">
        <f t="shared" si="16"/>
        <v>15.485550499999999</v>
      </c>
      <c r="I67" s="394"/>
      <c r="Q67" s="215"/>
      <c r="R67" s="215"/>
      <c r="S67" s="215"/>
    </row>
    <row r="68" spans="1:25" x14ac:dyDescent="0.2">
      <c r="A68" s="87"/>
      <c r="B68" s="126"/>
      <c r="D68" s="424"/>
      <c r="E68" s="425">
        <v>5</v>
      </c>
      <c r="F68" s="138">
        <f t="shared" si="14"/>
        <v>12.549662999999999</v>
      </c>
      <c r="G68" s="138">
        <f t="shared" si="15"/>
        <v>14.640968999999998</v>
      </c>
      <c r="H68" s="139">
        <f t="shared" si="16"/>
        <v>16.105106499999998</v>
      </c>
      <c r="I68" s="394"/>
      <c r="Q68" s="215"/>
      <c r="R68" s="215"/>
      <c r="S68" s="215"/>
    </row>
    <row r="69" spans="1:25" x14ac:dyDescent="0.2">
      <c r="A69" s="87"/>
      <c r="B69" s="126"/>
      <c r="D69" s="424"/>
      <c r="E69" s="425">
        <v>6</v>
      </c>
      <c r="F69" s="138">
        <f t="shared" si="14"/>
        <v>13.051275999999998</v>
      </c>
      <c r="G69" s="138">
        <f t="shared" si="15"/>
        <v>15.226420999999998</v>
      </c>
      <c r="H69" s="139">
        <f t="shared" si="16"/>
        <v>16.748920999999999</v>
      </c>
      <c r="I69" s="394"/>
      <c r="Q69" s="215"/>
      <c r="R69" s="215"/>
      <c r="S69" s="215"/>
    </row>
    <row r="70" spans="1:25" x14ac:dyDescent="0.2">
      <c r="A70" s="87"/>
      <c r="B70" s="126"/>
      <c r="D70" s="424"/>
      <c r="E70" s="425">
        <v>7</v>
      </c>
      <c r="F70" s="138">
        <f t="shared" si="14"/>
        <v>13.573696499999999</v>
      </c>
      <c r="G70" s="138">
        <f t="shared" si="15"/>
        <v>15.835217999999999</v>
      </c>
      <c r="H70" s="139">
        <f t="shared" si="16"/>
        <v>17.418922499999997</v>
      </c>
      <c r="I70" s="394"/>
      <c r="Q70" s="215"/>
      <c r="R70" s="215"/>
      <c r="S70" s="215"/>
    </row>
    <row r="71" spans="1:25" x14ac:dyDescent="0.2">
      <c r="A71" s="87"/>
      <c r="B71" s="126"/>
      <c r="D71" s="424"/>
      <c r="E71" s="425">
        <v>8</v>
      </c>
      <c r="F71" s="138" t="s">
        <v>80</v>
      </c>
      <c r="G71" s="138">
        <f t="shared" si="15"/>
        <v>16.468882499999999</v>
      </c>
      <c r="H71" s="139">
        <f t="shared" si="16"/>
        <v>18.115719999999996</v>
      </c>
      <c r="I71" s="394"/>
      <c r="Q71" s="215"/>
      <c r="R71" s="215"/>
      <c r="S71" s="215"/>
    </row>
    <row r="72" spans="1:25" x14ac:dyDescent="0.2">
      <c r="A72" s="87"/>
      <c r="B72" s="126"/>
      <c r="D72" s="424"/>
      <c r="E72" s="426">
        <v>9</v>
      </c>
      <c r="F72" s="427" t="s">
        <v>80</v>
      </c>
      <c r="G72" s="141">
        <f t="shared" si="15"/>
        <v>16.7981485</v>
      </c>
      <c r="H72" s="142">
        <f t="shared" si="16"/>
        <v>18.4781765</v>
      </c>
      <c r="I72" s="394"/>
      <c r="Q72" s="215"/>
      <c r="R72" s="215"/>
      <c r="S72" s="215"/>
    </row>
    <row r="74" spans="1:25" ht="15.75" hidden="1" x14ac:dyDescent="0.25">
      <c r="A74" s="165" t="s">
        <v>144</v>
      </c>
      <c r="B74" s="130"/>
      <c r="C74" s="130"/>
      <c r="D74" s="130"/>
      <c r="E74" s="130"/>
      <c r="F74" s="130"/>
      <c r="G74" s="130"/>
      <c r="H74" s="130"/>
      <c r="I74" s="406" t="s">
        <v>265</v>
      </c>
    </row>
    <row r="75" spans="1:25" hidden="1" x14ac:dyDescent="0.2"/>
    <row r="76" spans="1:25" hidden="1" x14ac:dyDescent="0.2">
      <c r="A76" s="134"/>
      <c r="B76" s="122">
        <v>110</v>
      </c>
      <c r="C76" s="122">
        <v>111</v>
      </c>
      <c r="D76" s="122">
        <v>112</v>
      </c>
      <c r="E76" s="122">
        <v>113</v>
      </c>
      <c r="F76" s="122">
        <v>114</v>
      </c>
      <c r="G76" s="122">
        <v>115</v>
      </c>
      <c r="H76" s="122">
        <v>117</v>
      </c>
      <c r="I76" s="124">
        <v>118</v>
      </c>
      <c r="J76" s="134">
        <v>110</v>
      </c>
      <c r="K76" s="122">
        <v>111</v>
      </c>
      <c r="L76" s="122">
        <v>112</v>
      </c>
      <c r="M76" s="122">
        <v>113</v>
      </c>
      <c r="N76" s="122">
        <v>114</v>
      </c>
      <c r="O76" s="122">
        <v>115</v>
      </c>
      <c r="P76" s="122">
        <v>117</v>
      </c>
      <c r="Q76" s="122">
        <v>118</v>
      </c>
      <c r="R76" s="134">
        <v>110</v>
      </c>
      <c r="S76" s="122">
        <v>111</v>
      </c>
      <c r="T76" s="122">
        <v>112</v>
      </c>
      <c r="U76" s="122">
        <v>113</v>
      </c>
      <c r="V76" s="122">
        <v>114</v>
      </c>
      <c r="W76" s="122">
        <v>115</v>
      </c>
      <c r="X76" s="122">
        <v>117</v>
      </c>
      <c r="Y76" s="124">
        <v>118</v>
      </c>
    </row>
    <row r="77" spans="1:25" hidden="1" x14ac:dyDescent="0.2">
      <c r="A77" s="175" t="s">
        <v>270</v>
      </c>
      <c r="B77" s="176">
        <f t="shared" ref="B77:I77" si="17">B49*1.02</f>
        <v>14.462933939999999</v>
      </c>
      <c r="C77" s="176">
        <f t="shared" si="17"/>
        <v>17.859132059999997</v>
      </c>
      <c r="D77" s="176">
        <f t="shared" si="17"/>
        <v>20.830235999999999</v>
      </c>
      <c r="E77" s="176">
        <f t="shared" si="17"/>
        <v>23.803514069999999</v>
      </c>
      <c r="F77" s="176">
        <f t="shared" si="17"/>
        <v>24.707123909999996</v>
      </c>
      <c r="G77" s="176">
        <f t="shared" si="17"/>
        <v>25.651317509999998</v>
      </c>
      <c r="H77" s="176">
        <f t="shared" si="17"/>
        <v>28.443314549999997</v>
      </c>
      <c r="I77" s="177">
        <f t="shared" si="17"/>
        <v>29.296712339999996</v>
      </c>
      <c r="J77" s="382"/>
      <c r="K77" s="113"/>
      <c r="L77" s="113"/>
      <c r="M77" s="113"/>
      <c r="N77" s="113"/>
      <c r="O77" s="113"/>
      <c r="P77" s="214"/>
      <c r="Q77" s="214"/>
      <c r="R77" s="385">
        <f t="shared" ref="R77:Y77" si="18">(B77-B49)/B49</f>
        <v>2.0000000000000077E-2</v>
      </c>
      <c r="S77" s="114">
        <f t="shared" si="18"/>
        <v>1.9999999999999917E-2</v>
      </c>
      <c r="T77" s="114">
        <f t="shared" si="18"/>
        <v>2.0000000000000091E-2</v>
      </c>
      <c r="U77" s="114">
        <f t="shared" si="18"/>
        <v>2.0000000000000039E-2</v>
      </c>
      <c r="V77" s="114">
        <f t="shared" si="18"/>
        <v>2.0000000000000021E-2</v>
      </c>
      <c r="W77" s="114">
        <f t="shared" si="18"/>
        <v>1.9999999999999959E-2</v>
      </c>
      <c r="X77" s="114">
        <f t="shared" si="18"/>
        <v>1.9999999999999976E-2</v>
      </c>
      <c r="Y77" s="387">
        <f t="shared" si="18"/>
        <v>2.0000000000000021E-2</v>
      </c>
    </row>
    <row r="78" spans="1:25" hidden="1" x14ac:dyDescent="0.2">
      <c r="A78" s="166" t="s">
        <v>153</v>
      </c>
      <c r="K78" s="82" t="s">
        <v>186</v>
      </c>
      <c r="R78" s="82" t="s">
        <v>187</v>
      </c>
    </row>
    <row r="79" spans="1:25" hidden="1" x14ac:dyDescent="0.2">
      <c r="A79" s="167" t="s">
        <v>145</v>
      </c>
      <c r="B79" s="122"/>
      <c r="C79" s="184"/>
      <c r="D79" s="169" t="s">
        <v>2</v>
      </c>
      <c r="E79" s="134"/>
      <c r="F79" s="134" t="s">
        <v>67</v>
      </c>
      <c r="G79" s="122" t="s">
        <v>68</v>
      </c>
      <c r="H79" s="124" t="s">
        <v>69</v>
      </c>
      <c r="I79" s="380"/>
      <c r="J79" s="134" t="s">
        <v>67</v>
      </c>
      <c r="K79" s="122" t="s">
        <v>68</v>
      </c>
      <c r="L79" s="124" t="s">
        <v>68</v>
      </c>
      <c r="Q79" s="134" t="s">
        <v>67</v>
      </c>
      <c r="R79" s="122" t="s">
        <v>68</v>
      </c>
      <c r="S79" s="124" t="s">
        <v>68</v>
      </c>
    </row>
    <row r="80" spans="1:25" hidden="1" x14ac:dyDescent="0.2">
      <c r="A80" s="185" t="s">
        <v>151</v>
      </c>
      <c r="B80" s="186"/>
      <c r="C80" s="184"/>
      <c r="D80" s="187" t="s">
        <v>67</v>
      </c>
      <c r="E80" s="175" t="s">
        <v>270</v>
      </c>
      <c r="F80" s="188">
        <f>F64*1.02</f>
        <v>10.734300989999998</v>
      </c>
      <c r="G80" s="135">
        <f>G64*1.02</f>
        <v>12.523402919999999</v>
      </c>
      <c r="H80" s="136">
        <f>H64*1.02</f>
        <v>13.775805329999999</v>
      </c>
      <c r="I80" s="381"/>
      <c r="J80" s="382"/>
      <c r="K80" s="113"/>
      <c r="L80" s="388"/>
      <c r="Q80" s="385">
        <f>(F80-F64)/F64</f>
        <v>1.9999999999999962E-2</v>
      </c>
      <c r="R80" s="114">
        <f>(G80-G64)/G64</f>
        <v>2.0000000000000025E-2</v>
      </c>
      <c r="S80" s="386">
        <f>(H80-H64)/H64</f>
        <v>1.9999999999999976E-2</v>
      </c>
    </row>
    <row r="81" spans="1:25" hidden="1" x14ac:dyDescent="0.2"/>
    <row r="82" spans="1:25" ht="15.75" hidden="1" x14ac:dyDescent="0.25">
      <c r="A82" s="165" t="s">
        <v>144</v>
      </c>
      <c r="B82" s="130"/>
      <c r="C82" s="130"/>
      <c r="D82" s="130"/>
      <c r="E82" s="130"/>
      <c r="F82" s="130"/>
      <c r="G82" s="130"/>
      <c r="H82" s="130"/>
      <c r="I82" s="406" t="s">
        <v>266</v>
      </c>
    </row>
    <row r="83" spans="1:25" hidden="1" x14ac:dyDescent="0.2"/>
    <row r="84" spans="1:25" hidden="1" x14ac:dyDescent="0.2">
      <c r="A84" s="134"/>
      <c r="B84" s="122">
        <v>110</v>
      </c>
      <c r="C84" s="122">
        <v>111</v>
      </c>
      <c r="D84" s="122">
        <v>112</v>
      </c>
      <c r="E84" s="122">
        <v>113</v>
      </c>
      <c r="F84" s="122">
        <v>114</v>
      </c>
      <c r="G84" s="122">
        <v>115</v>
      </c>
      <c r="H84" s="122">
        <v>117</v>
      </c>
      <c r="I84" s="124">
        <v>118</v>
      </c>
      <c r="J84" s="134">
        <v>110</v>
      </c>
      <c r="K84" s="122">
        <v>111</v>
      </c>
      <c r="L84" s="122">
        <v>112</v>
      </c>
      <c r="M84" s="122">
        <v>113</v>
      </c>
      <c r="N84" s="122">
        <v>114</v>
      </c>
      <c r="O84" s="122">
        <v>115</v>
      </c>
      <c r="P84" s="122">
        <v>117</v>
      </c>
      <c r="Q84" s="122">
        <v>118</v>
      </c>
      <c r="R84" s="134">
        <v>110</v>
      </c>
      <c r="S84" s="122">
        <v>111</v>
      </c>
      <c r="T84" s="122">
        <v>112</v>
      </c>
      <c r="U84" s="122">
        <v>113</v>
      </c>
      <c r="V84" s="122">
        <v>114</v>
      </c>
      <c r="W84" s="122">
        <v>115</v>
      </c>
      <c r="X84" s="122">
        <v>117</v>
      </c>
      <c r="Y84" s="124">
        <v>118</v>
      </c>
    </row>
    <row r="85" spans="1:25" hidden="1" x14ac:dyDescent="0.2">
      <c r="A85" s="175" t="s">
        <v>270</v>
      </c>
      <c r="B85" s="176">
        <f t="shared" ref="B85:I85" si="19">B77*1.025</f>
        <v>14.824507288499998</v>
      </c>
      <c r="C85" s="176">
        <f t="shared" si="19"/>
        <v>18.305610361499994</v>
      </c>
      <c r="D85" s="176">
        <f t="shared" si="19"/>
        <v>21.350991899999997</v>
      </c>
      <c r="E85" s="176">
        <f t="shared" si="19"/>
        <v>24.398601921749997</v>
      </c>
      <c r="F85" s="176">
        <f t="shared" si="19"/>
        <v>25.324802007749994</v>
      </c>
      <c r="G85" s="176">
        <f t="shared" si="19"/>
        <v>26.292600447749997</v>
      </c>
      <c r="H85" s="176">
        <f t="shared" si="19"/>
        <v>29.154397413749994</v>
      </c>
      <c r="I85" s="177">
        <f t="shared" si="19"/>
        <v>30.029130148499991</v>
      </c>
      <c r="J85" s="382"/>
      <c r="K85" s="113"/>
      <c r="L85" s="113"/>
      <c r="M85" s="113"/>
      <c r="N85" s="113"/>
      <c r="O85" s="113"/>
      <c r="P85" s="214"/>
      <c r="Q85" s="214"/>
      <c r="R85" s="385">
        <f t="shared" ref="R85:Y85" si="20">(B85-B77)/B77</f>
        <v>2.4999999999999901E-2</v>
      </c>
      <c r="S85" s="114">
        <f t="shared" si="20"/>
        <v>2.4999999999999856E-2</v>
      </c>
      <c r="T85" s="114">
        <f t="shared" si="20"/>
        <v>2.499999999999988E-2</v>
      </c>
      <c r="U85" s="114">
        <f t="shared" si="20"/>
        <v>2.4999999999999918E-2</v>
      </c>
      <c r="V85" s="114">
        <f t="shared" si="20"/>
        <v>2.4999999999999925E-2</v>
      </c>
      <c r="W85" s="114">
        <f t="shared" si="20"/>
        <v>2.499999999999996E-2</v>
      </c>
      <c r="X85" s="114">
        <f t="shared" si="20"/>
        <v>2.4999999999999901E-2</v>
      </c>
      <c r="Y85" s="387">
        <f t="shared" si="20"/>
        <v>2.4999999999999859E-2</v>
      </c>
    </row>
    <row r="86" spans="1:25" hidden="1" x14ac:dyDescent="0.2">
      <c r="A86" s="166" t="s">
        <v>153</v>
      </c>
      <c r="K86" s="82" t="s">
        <v>186</v>
      </c>
      <c r="R86" s="82" t="s">
        <v>187</v>
      </c>
    </row>
    <row r="87" spans="1:25" hidden="1" x14ac:dyDescent="0.2">
      <c r="A87" s="167" t="s">
        <v>145</v>
      </c>
      <c r="B87" s="122"/>
      <c r="C87" s="184"/>
      <c r="D87" s="169" t="s">
        <v>2</v>
      </c>
      <c r="E87" s="134"/>
      <c r="F87" s="134" t="s">
        <v>67</v>
      </c>
      <c r="G87" s="122" t="s">
        <v>68</v>
      </c>
      <c r="H87" s="124" t="s">
        <v>69</v>
      </c>
      <c r="I87" s="380"/>
      <c r="J87" s="134" t="s">
        <v>67</v>
      </c>
      <c r="K87" s="122" t="s">
        <v>68</v>
      </c>
      <c r="L87" s="124" t="s">
        <v>68</v>
      </c>
      <c r="Q87" s="134" t="s">
        <v>67</v>
      </c>
      <c r="R87" s="122" t="s">
        <v>68</v>
      </c>
      <c r="S87" s="124" t="s">
        <v>68</v>
      </c>
    </row>
    <row r="88" spans="1:25" hidden="1" x14ac:dyDescent="0.2">
      <c r="A88" s="185" t="s">
        <v>151</v>
      </c>
      <c r="B88" s="186"/>
      <c r="C88" s="184"/>
      <c r="D88" s="187" t="s">
        <v>67</v>
      </c>
      <c r="E88" s="175" t="s">
        <v>270</v>
      </c>
      <c r="F88" s="188">
        <f>F80*1.025</f>
        <v>11.002658514749998</v>
      </c>
      <c r="G88" s="135">
        <f>G80*1.025</f>
        <v>12.836487992999997</v>
      </c>
      <c r="H88" s="136">
        <f>H80*1.025</f>
        <v>14.120200463249997</v>
      </c>
      <c r="I88" s="381"/>
      <c r="J88" s="382"/>
      <c r="K88" s="113"/>
      <c r="L88" s="388"/>
      <c r="Q88" s="385">
        <f>(F88-F80)/F80</f>
        <v>2.4999999999999991E-2</v>
      </c>
      <c r="R88" s="114">
        <f>(G88-G80)/G80</f>
        <v>2.4999999999999852E-2</v>
      </c>
      <c r="S88" s="386">
        <f>(H88-H80)/H80</f>
        <v>2.499999999999987E-2</v>
      </c>
    </row>
    <row r="89" spans="1:25" hidden="1" x14ac:dyDescent="0.2"/>
    <row r="90" spans="1:25" ht="15.75" hidden="1" x14ac:dyDescent="0.25">
      <c r="A90" s="165" t="s">
        <v>144</v>
      </c>
      <c r="B90" s="130"/>
      <c r="C90" s="130"/>
      <c r="D90" s="130"/>
      <c r="E90" s="130"/>
      <c r="F90" s="130"/>
      <c r="G90" s="130"/>
      <c r="H90" s="130"/>
      <c r="I90" s="406" t="s">
        <v>267</v>
      </c>
    </row>
    <row r="91" spans="1:25" hidden="1" x14ac:dyDescent="0.2"/>
    <row r="92" spans="1:25" hidden="1" x14ac:dyDescent="0.2">
      <c r="A92" s="134"/>
      <c r="B92" s="122">
        <v>110</v>
      </c>
      <c r="C92" s="122">
        <v>111</v>
      </c>
      <c r="D92" s="122">
        <v>112</v>
      </c>
      <c r="E92" s="122">
        <v>113</v>
      </c>
      <c r="F92" s="122">
        <v>114</v>
      </c>
      <c r="G92" s="122">
        <v>115</v>
      </c>
      <c r="H92" s="122">
        <v>117</v>
      </c>
      <c r="I92" s="124">
        <v>118</v>
      </c>
      <c r="J92" s="134">
        <v>110</v>
      </c>
      <c r="K92" s="122">
        <v>111</v>
      </c>
      <c r="L92" s="122">
        <v>112</v>
      </c>
      <c r="M92" s="122">
        <v>113</v>
      </c>
      <c r="N92" s="122">
        <v>114</v>
      </c>
      <c r="O92" s="122">
        <v>115</v>
      </c>
      <c r="P92" s="122">
        <v>117</v>
      </c>
      <c r="Q92" s="122">
        <v>118</v>
      </c>
      <c r="R92" s="134">
        <v>110</v>
      </c>
      <c r="S92" s="122">
        <v>111</v>
      </c>
      <c r="T92" s="122">
        <v>112</v>
      </c>
      <c r="U92" s="122">
        <v>113</v>
      </c>
      <c r="V92" s="122">
        <v>114</v>
      </c>
      <c r="W92" s="122">
        <v>115</v>
      </c>
      <c r="X92" s="122">
        <v>117</v>
      </c>
      <c r="Y92" s="124">
        <v>118</v>
      </c>
    </row>
    <row r="93" spans="1:25" hidden="1" x14ac:dyDescent="0.2">
      <c r="A93" s="175" t="s">
        <v>270</v>
      </c>
      <c r="B93" s="176">
        <f t="shared" ref="B93:I93" si="21">B85*1.0275</f>
        <v>15.232181238933748</v>
      </c>
      <c r="C93" s="176">
        <f t="shared" si="21"/>
        <v>18.809014646441245</v>
      </c>
      <c r="D93" s="176">
        <f t="shared" si="21"/>
        <v>21.938144177249999</v>
      </c>
      <c r="E93" s="176">
        <f t="shared" si="21"/>
        <v>25.069563474598123</v>
      </c>
      <c r="F93" s="176">
        <f t="shared" si="21"/>
        <v>26.021234062963121</v>
      </c>
      <c r="G93" s="176">
        <f t="shared" si="21"/>
        <v>27.015646960063123</v>
      </c>
      <c r="H93" s="176">
        <f t="shared" si="21"/>
        <v>29.956143342628121</v>
      </c>
      <c r="I93" s="177">
        <f t="shared" si="21"/>
        <v>30.854931227583744</v>
      </c>
      <c r="J93" s="382"/>
      <c r="K93" s="113"/>
      <c r="L93" s="113"/>
      <c r="M93" s="113"/>
      <c r="N93" s="113"/>
      <c r="O93" s="113"/>
      <c r="P93" s="214"/>
      <c r="Q93" s="214"/>
      <c r="R93" s="385">
        <f t="shared" ref="R93:Y93" si="22">(B93-B85)/B85</f>
        <v>2.7500000000000024E-2</v>
      </c>
      <c r="S93" s="114">
        <f t="shared" si="22"/>
        <v>2.7500000000000052E-2</v>
      </c>
      <c r="T93" s="114">
        <f t="shared" si="22"/>
        <v>2.7500000000000108E-2</v>
      </c>
      <c r="U93" s="114">
        <f t="shared" si="22"/>
        <v>2.7500000000000066E-2</v>
      </c>
      <c r="V93" s="114">
        <f t="shared" si="22"/>
        <v>2.7500000000000056E-2</v>
      </c>
      <c r="W93" s="114">
        <f t="shared" si="22"/>
        <v>2.7500000000000014E-2</v>
      </c>
      <c r="X93" s="114">
        <f t="shared" si="22"/>
        <v>2.7500000000000066E-2</v>
      </c>
      <c r="Y93" s="387">
        <f t="shared" si="22"/>
        <v>2.7500000000000111E-2</v>
      </c>
    </row>
    <row r="94" spans="1:25" hidden="1" x14ac:dyDescent="0.2">
      <c r="A94" s="166" t="s">
        <v>153</v>
      </c>
      <c r="K94" s="82" t="s">
        <v>186</v>
      </c>
      <c r="R94" s="82" t="s">
        <v>187</v>
      </c>
    </row>
    <row r="95" spans="1:25" hidden="1" x14ac:dyDescent="0.2">
      <c r="A95" s="167" t="s">
        <v>145</v>
      </c>
      <c r="B95" s="122"/>
      <c r="C95" s="184"/>
      <c r="D95" s="169" t="s">
        <v>2</v>
      </c>
      <c r="E95" s="134"/>
      <c r="F95" s="134" t="s">
        <v>67</v>
      </c>
      <c r="G95" s="122" t="s">
        <v>68</v>
      </c>
      <c r="H95" s="124" t="s">
        <v>69</v>
      </c>
      <c r="I95" s="380"/>
      <c r="J95" s="134" t="s">
        <v>67</v>
      </c>
      <c r="K95" s="122" t="s">
        <v>68</v>
      </c>
      <c r="L95" s="124" t="s">
        <v>68</v>
      </c>
      <c r="Q95" s="134" t="s">
        <v>67</v>
      </c>
      <c r="R95" s="122" t="s">
        <v>68</v>
      </c>
      <c r="S95" s="124" t="s">
        <v>68</v>
      </c>
    </row>
    <row r="96" spans="1:25" hidden="1" x14ac:dyDescent="0.2">
      <c r="A96" s="185" t="s">
        <v>151</v>
      </c>
      <c r="B96" s="186"/>
      <c r="C96" s="184"/>
      <c r="D96" s="187" t="s">
        <v>67</v>
      </c>
      <c r="E96" s="175" t="s">
        <v>270</v>
      </c>
      <c r="F96" s="188">
        <f>F88*1.0275</f>
        <v>11.305231623905623</v>
      </c>
      <c r="G96" s="135">
        <f>G88*1.0275</f>
        <v>13.189491412807499</v>
      </c>
      <c r="H96" s="136">
        <f>H88*1.0275</f>
        <v>14.508505975989372</v>
      </c>
      <c r="I96" s="381"/>
      <c r="J96" s="382"/>
      <c r="K96" s="113"/>
      <c r="L96" s="388"/>
      <c r="Q96" s="385">
        <f>(F96-F88)/F88</f>
        <v>2.7500000000000063E-2</v>
      </c>
      <c r="R96" s="114">
        <f>(G96-G88)/G88</f>
        <v>2.7500000000000149E-2</v>
      </c>
      <c r="S96" s="386">
        <f>(H96-H88)/H88</f>
        <v>2.7500000000000028E-2</v>
      </c>
    </row>
    <row r="98" spans="1:25" ht="15.75" x14ac:dyDescent="0.25">
      <c r="A98" s="165" t="s">
        <v>144</v>
      </c>
      <c r="B98" s="130"/>
      <c r="C98" s="130"/>
      <c r="D98" s="130"/>
      <c r="E98" s="130"/>
      <c r="F98" s="130"/>
      <c r="G98" s="130"/>
      <c r="H98" s="130"/>
      <c r="I98" s="406"/>
    </row>
    <row r="100" spans="1:25" x14ac:dyDescent="0.2">
      <c r="A100" s="166" t="s">
        <v>152</v>
      </c>
      <c r="B100" s="111"/>
      <c r="C100" s="111"/>
      <c r="D100" s="111"/>
      <c r="E100" s="111"/>
      <c r="F100" s="111"/>
      <c r="G100" s="111"/>
      <c r="H100" s="111"/>
      <c r="I100" s="111"/>
    </row>
    <row r="101" spans="1:25" x14ac:dyDescent="0.2">
      <c r="A101" s="167" t="s">
        <v>145</v>
      </c>
      <c r="B101" s="168"/>
      <c r="C101" s="122"/>
      <c r="D101" s="122"/>
      <c r="E101" s="123"/>
      <c r="F101" s="169" t="s">
        <v>2</v>
      </c>
      <c r="G101" s="111"/>
      <c r="H101" s="111"/>
      <c r="I101" s="111"/>
    </row>
    <row r="102" spans="1:25" x14ac:dyDescent="0.2">
      <c r="A102" s="170" t="s">
        <v>146</v>
      </c>
      <c r="B102" s="87"/>
      <c r="C102" s="126"/>
      <c r="D102" s="126"/>
      <c r="F102" s="171">
        <v>111</v>
      </c>
    </row>
    <row r="103" spans="1:25" x14ac:dyDescent="0.2">
      <c r="A103" s="170" t="s">
        <v>147</v>
      </c>
      <c r="B103" s="87"/>
      <c r="C103" s="126"/>
      <c r="D103" s="126"/>
      <c r="F103" s="171">
        <v>112</v>
      </c>
    </row>
    <row r="104" spans="1:25" x14ac:dyDescent="0.2">
      <c r="A104" s="170" t="s">
        <v>148</v>
      </c>
      <c r="B104" s="87"/>
      <c r="C104" s="126"/>
      <c r="D104" s="126"/>
      <c r="F104" s="171">
        <v>113</v>
      </c>
    </row>
    <row r="105" spans="1:25" x14ac:dyDescent="0.2">
      <c r="A105" s="170" t="s">
        <v>149</v>
      </c>
      <c r="B105" s="87"/>
      <c r="C105" s="126"/>
      <c r="D105" s="126"/>
      <c r="F105" s="171">
        <v>114</v>
      </c>
    </row>
    <row r="106" spans="1:25" x14ac:dyDescent="0.2">
      <c r="A106" s="172" t="s">
        <v>150</v>
      </c>
      <c r="B106" s="173"/>
      <c r="C106" s="131"/>
      <c r="D106" s="131"/>
      <c r="E106" s="130"/>
      <c r="F106" s="174">
        <v>117</v>
      </c>
    </row>
    <row r="107" spans="1:25" x14ac:dyDescent="0.2">
      <c r="A107" s="407"/>
      <c r="B107" s="407"/>
      <c r="C107" s="144"/>
      <c r="D107" s="144"/>
      <c r="E107" s="143"/>
      <c r="F107" s="408"/>
    </row>
    <row r="108" spans="1:25" ht="15.75" x14ac:dyDescent="0.25">
      <c r="A108" s="165" t="s">
        <v>144</v>
      </c>
      <c r="B108" s="130"/>
      <c r="C108" s="130"/>
      <c r="D108" s="130"/>
      <c r="E108" s="130"/>
      <c r="F108" s="130"/>
      <c r="G108" s="130"/>
      <c r="H108" s="130"/>
      <c r="I108" s="406" t="s">
        <v>265</v>
      </c>
      <c r="K108" s="82" t="s">
        <v>186</v>
      </c>
      <c r="R108" s="82" t="s">
        <v>187</v>
      </c>
    </row>
    <row r="109" spans="1:25" x14ac:dyDescent="0.2">
      <c r="A109" s="134"/>
      <c r="B109" s="122">
        <v>110</v>
      </c>
      <c r="C109" s="122">
        <v>111</v>
      </c>
      <c r="D109" s="122">
        <v>112</v>
      </c>
      <c r="E109" s="122">
        <v>113</v>
      </c>
      <c r="F109" s="122">
        <v>114</v>
      </c>
      <c r="G109" s="122">
        <v>115</v>
      </c>
      <c r="H109" s="122">
        <v>117</v>
      </c>
      <c r="I109" s="124">
        <v>118</v>
      </c>
      <c r="J109" s="134">
        <v>110</v>
      </c>
      <c r="K109" s="122">
        <v>111</v>
      </c>
      <c r="L109" s="122">
        <v>112</v>
      </c>
      <c r="M109" s="122">
        <v>113</v>
      </c>
      <c r="N109" s="122">
        <v>114</v>
      </c>
      <c r="O109" s="122">
        <v>115</v>
      </c>
      <c r="P109" s="122">
        <v>117</v>
      </c>
      <c r="Q109" s="122">
        <v>118</v>
      </c>
      <c r="R109" s="134">
        <v>110</v>
      </c>
      <c r="S109" s="122">
        <v>111</v>
      </c>
      <c r="T109" s="122">
        <v>112</v>
      </c>
      <c r="U109" s="122">
        <v>113</v>
      </c>
      <c r="V109" s="122">
        <v>114</v>
      </c>
      <c r="W109" s="122">
        <v>115</v>
      </c>
      <c r="X109" s="122">
        <v>117</v>
      </c>
      <c r="Y109" s="124">
        <v>118</v>
      </c>
    </row>
    <row r="110" spans="1:25" x14ac:dyDescent="0.2">
      <c r="A110" s="193" t="s">
        <v>270</v>
      </c>
      <c r="B110" s="422">
        <f>B49*1.02</f>
        <v>14.462933939999999</v>
      </c>
      <c r="C110" s="422">
        <f t="shared" ref="C110:I110" si="23">C49*1.02</f>
        <v>17.859132059999997</v>
      </c>
      <c r="D110" s="422">
        <f t="shared" si="23"/>
        <v>20.830235999999999</v>
      </c>
      <c r="E110" s="422">
        <f t="shared" si="23"/>
        <v>23.803514069999999</v>
      </c>
      <c r="F110" s="422">
        <f t="shared" si="23"/>
        <v>24.707123909999996</v>
      </c>
      <c r="G110" s="422">
        <f t="shared" si="23"/>
        <v>25.651317509999998</v>
      </c>
      <c r="H110" s="422">
        <f t="shared" si="23"/>
        <v>28.443314549999997</v>
      </c>
      <c r="I110" s="423">
        <f t="shared" si="23"/>
        <v>29.296712339999996</v>
      </c>
      <c r="J110" s="382"/>
      <c r="K110" s="113"/>
      <c r="L110" s="113"/>
      <c r="M110" s="113"/>
      <c r="N110" s="113"/>
      <c r="O110" s="113"/>
      <c r="P110" s="214"/>
      <c r="Q110" s="214"/>
      <c r="R110" s="385">
        <f>(B110-B49)/B49</f>
        <v>2.0000000000000077E-2</v>
      </c>
      <c r="S110" s="385">
        <f t="shared" ref="S110:Y122" si="24">(C110-C49)/C49</f>
        <v>1.9999999999999917E-2</v>
      </c>
      <c r="T110" s="385">
        <f t="shared" si="24"/>
        <v>2.0000000000000091E-2</v>
      </c>
      <c r="U110" s="385">
        <f t="shared" si="24"/>
        <v>2.0000000000000039E-2</v>
      </c>
      <c r="V110" s="385">
        <f t="shared" si="24"/>
        <v>2.0000000000000021E-2</v>
      </c>
      <c r="W110" s="385">
        <f t="shared" si="24"/>
        <v>1.9999999999999959E-2</v>
      </c>
      <c r="X110" s="385">
        <f t="shared" si="24"/>
        <v>1.9999999999999976E-2</v>
      </c>
      <c r="Y110" s="385">
        <f t="shared" si="24"/>
        <v>2.0000000000000021E-2</v>
      </c>
    </row>
    <row r="111" spans="1:25" x14ac:dyDescent="0.2">
      <c r="A111" s="419" t="s">
        <v>127</v>
      </c>
      <c r="B111" s="420">
        <f t="shared" ref="B111:I122" si="25">B50*1.02</f>
        <v>15.186194519999999</v>
      </c>
      <c r="C111" s="420">
        <f t="shared" si="25"/>
        <v>18.752078309999998</v>
      </c>
      <c r="D111" s="420">
        <f t="shared" si="25"/>
        <v>21.871851329999998</v>
      </c>
      <c r="E111" s="420">
        <f t="shared" si="25"/>
        <v>24.993798479999999</v>
      </c>
      <c r="F111" s="420">
        <f t="shared" si="25"/>
        <v>25.94275446</v>
      </c>
      <c r="G111" s="420">
        <f t="shared" si="25"/>
        <v>26.933847149999995</v>
      </c>
      <c r="H111" s="420">
        <f t="shared" si="25"/>
        <v>29.865506159999999</v>
      </c>
      <c r="I111" s="421">
        <f t="shared" si="25"/>
        <v>30.761454779999998</v>
      </c>
      <c r="R111" s="385">
        <f t="shared" ref="R111:R122" si="26">(B111-B50)/B50</f>
        <v>0.02</v>
      </c>
      <c r="S111" s="385">
        <f t="shared" si="24"/>
        <v>1.999999999999998E-2</v>
      </c>
      <c r="T111" s="385">
        <f t="shared" si="24"/>
        <v>2.0000000000000021E-2</v>
      </c>
      <c r="U111" s="385">
        <f t="shared" si="24"/>
        <v>2.0000000000000025E-2</v>
      </c>
      <c r="V111" s="385">
        <f t="shared" si="24"/>
        <v>2.0000000000000073E-2</v>
      </c>
      <c r="W111" s="385">
        <f t="shared" si="24"/>
        <v>1.9999999999999969E-2</v>
      </c>
      <c r="X111" s="385">
        <f t="shared" si="24"/>
        <v>0.02</v>
      </c>
      <c r="Y111" s="385">
        <f t="shared" si="24"/>
        <v>2.0000000000000042E-2</v>
      </c>
    </row>
    <row r="112" spans="1:25" x14ac:dyDescent="0.2">
      <c r="A112" s="178" t="s">
        <v>128</v>
      </c>
      <c r="B112" s="179">
        <f t="shared" si="25"/>
        <v>15.679722029999999</v>
      </c>
      <c r="C112" s="179">
        <f t="shared" si="25"/>
        <v>19.361559419999995</v>
      </c>
      <c r="D112" s="179">
        <f t="shared" si="25"/>
        <v>22.582481249999997</v>
      </c>
      <c r="E112" s="179">
        <f t="shared" si="25"/>
        <v>25.806198389999999</v>
      </c>
      <c r="F112" s="179">
        <f t="shared" si="25"/>
        <v>26.785902779999997</v>
      </c>
      <c r="G112" s="179">
        <f t="shared" si="25"/>
        <v>27.809089769999996</v>
      </c>
      <c r="H112" s="179">
        <f t="shared" si="25"/>
        <v>30.836203439999998</v>
      </c>
      <c r="I112" s="180">
        <f t="shared" si="25"/>
        <v>31.761243989999997</v>
      </c>
      <c r="R112" s="385">
        <f t="shared" si="26"/>
        <v>2.0000000000000052E-2</v>
      </c>
      <c r="S112" s="385">
        <f t="shared" si="24"/>
        <v>1.9999999999999959E-2</v>
      </c>
      <c r="T112" s="385">
        <f t="shared" si="24"/>
        <v>1.9999999999999997E-2</v>
      </c>
      <c r="U112" s="385">
        <f t="shared" si="24"/>
        <v>1.9999999999999952E-2</v>
      </c>
      <c r="V112" s="385">
        <f t="shared" si="24"/>
        <v>2.0000000000000056E-2</v>
      </c>
      <c r="W112" s="385">
        <f t="shared" si="24"/>
        <v>1.9999999999999952E-2</v>
      </c>
      <c r="X112" s="385">
        <f t="shared" si="24"/>
        <v>2.0000000000000073E-2</v>
      </c>
      <c r="Y112" s="385">
        <f t="shared" si="24"/>
        <v>1.999999999999999E-2</v>
      </c>
    </row>
    <row r="113" spans="1:25" x14ac:dyDescent="0.2">
      <c r="A113" s="178" t="s">
        <v>129</v>
      </c>
      <c r="B113" s="179">
        <f t="shared" si="25"/>
        <v>16.150058819999998</v>
      </c>
      <c r="C113" s="179">
        <f t="shared" si="25"/>
        <v>19.942466249999999</v>
      </c>
      <c r="D113" s="179">
        <f t="shared" si="25"/>
        <v>23.259981569999997</v>
      </c>
      <c r="E113" s="179">
        <f t="shared" si="25"/>
        <v>26.580292199999999</v>
      </c>
      <c r="F113" s="179">
        <f t="shared" si="25"/>
        <v>27.589399109999999</v>
      </c>
      <c r="G113" s="179">
        <f t="shared" si="25"/>
        <v>28.643438039999996</v>
      </c>
      <c r="H113" s="179">
        <f t="shared" si="25"/>
        <v>31.761243989999997</v>
      </c>
      <c r="I113" s="180">
        <f t="shared" si="25"/>
        <v>32.714030579999999</v>
      </c>
      <c r="R113" s="385">
        <f t="shared" si="26"/>
        <v>2.000000000000007E-2</v>
      </c>
      <c r="S113" s="385">
        <f t="shared" si="24"/>
        <v>2.0000000000000014E-2</v>
      </c>
      <c r="T113" s="385">
        <f t="shared" si="24"/>
        <v>2.0000000000000011E-2</v>
      </c>
      <c r="U113" s="385">
        <f t="shared" si="24"/>
        <v>2.0000000000000077E-2</v>
      </c>
      <c r="V113" s="385">
        <f t="shared" si="24"/>
        <v>2.0000000000000007E-2</v>
      </c>
      <c r="W113" s="385">
        <f t="shared" si="24"/>
        <v>1.9999999999999993E-2</v>
      </c>
      <c r="X113" s="385">
        <f t="shared" si="24"/>
        <v>1.999999999999999E-2</v>
      </c>
      <c r="Y113" s="385">
        <f t="shared" si="24"/>
        <v>2.0000000000000056E-2</v>
      </c>
    </row>
    <row r="114" spans="1:25" x14ac:dyDescent="0.2">
      <c r="A114" s="178" t="s">
        <v>130</v>
      </c>
      <c r="B114" s="179">
        <f t="shared" si="25"/>
        <v>16.634579219999996</v>
      </c>
      <c r="C114" s="179">
        <f t="shared" si="25"/>
        <v>20.540662589999997</v>
      </c>
      <c r="D114" s="179">
        <f t="shared" si="25"/>
        <v>23.957773769999999</v>
      </c>
      <c r="E114" s="179">
        <f t="shared" si="25"/>
        <v>27.377576729999998</v>
      </c>
      <c r="F114" s="179">
        <f t="shared" si="25"/>
        <v>28.417121460000001</v>
      </c>
      <c r="G114" s="179">
        <f t="shared" si="25"/>
        <v>29.50273704</v>
      </c>
      <c r="H114" s="179">
        <f t="shared" si="25"/>
        <v>32.714030579999999</v>
      </c>
      <c r="I114" s="180">
        <f t="shared" si="25"/>
        <v>33.695494979999992</v>
      </c>
      <c r="R114" s="385">
        <f t="shared" si="26"/>
        <v>1.999999999999998E-2</v>
      </c>
      <c r="S114" s="385">
        <f t="shared" si="24"/>
        <v>1.9999999999999952E-2</v>
      </c>
      <c r="T114" s="385">
        <f t="shared" si="24"/>
        <v>2.000000000000008E-2</v>
      </c>
      <c r="U114" s="385">
        <f t="shared" si="24"/>
        <v>2.0000000000000077E-2</v>
      </c>
      <c r="V114" s="385">
        <f t="shared" si="24"/>
        <v>2.000000000000008E-2</v>
      </c>
      <c r="W114" s="385">
        <f t="shared" si="24"/>
        <v>2.0000000000000011E-2</v>
      </c>
      <c r="X114" s="385">
        <f t="shared" si="24"/>
        <v>2.0000000000000056E-2</v>
      </c>
      <c r="Y114" s="385">
        <f t="shared" si="24"/>
        <v>0.02</v>
      </c>
    </row>
    <row r="115" spans="1:25" x14ac:dyDescent="0.2">
      <c r="A115" s="178" t="s">
        <v>131</v>
      </c>
      <c r="B115" s="179">
        <f t="shared" si="25"/>
        <v>17.133593819999994</v>
      </c>
      <c r="C115" s="179">
        <f t="shared" si="25"/>
        <v>21.15697668</v>
      </c>
      <c r="D115" s="179">
        <f t="shared" si="25"/>
        <v>24.676479029999999</v>
      </c>
      <c r="E115" s="179">
        <f t="shared" si="25"/>
        <v>28.199087280000001</v>
      </c>
      <c r="F115" s="179">
        <f t="shared" si="25"/>
        <v>29.269691009999995</v>
      </c>
      <c r="G115" s="179">
        <f t="shared" si="25"/>
        <v>30.387918540000001</v>
      </c>
      <c r="H115" s="179">
        <f t="shared" si="25"/>
        <v>33.695494979999992</v>
      </c>
      <c r="I115" s="180">
        <f t="shared" si="25"/>
        <v>34.706361899999997</v>
      </c>
      <c r="R115" s="385">
        <f t="shared" si="26"/>
        <v>1.9999999999999962E-2</v>
      </c>
      <c r="S115" s="385">
        <f t="shared" si="24"/>
        <v>1.999999999999998E-2</v>
      </c>
      <c r="T115" s="385">
        <f t="shared" si="24"/>
        <v>2.0000000000000004E-2</v>
      </c>
      <c r="U115" s="385">
        <f t="shared" si="24"/>
        <v>2.0000000000000063E-2</v>
      </c>
      <c r="V115" s="385">
        <f t="shared" si="24"/>
        <v>1.9999999999999969E-2</v>
      </c>
      <c r="W115" s="385">
        <f t="shared" si="24"/>
        <v>2.0000000000000073E-2</v>
      </c>
      <c r="X115" s="385">
        <f t="shared" si="24"/>
        <v>0.02</v>
      </c>
      <c r="Y115" s="385">
        <f t="shared" si="24"/>
        <v>2.0000000000000021E-2</v>
      </c>
    </row>
    <row r="116" spans="1:25" x14ac:dyDescent="0.2">
      <c r="A116" s="178" t="s">
        <v>132</v>
      </c>
      <c r="B116" s="179">
        <f t="shared" si="25"/>
        <v>17.647723799999998</v>
      </c>
      <c r="C116" s="179">
        <f t="shared" si="25"/>
        <v>21.791719109999999</v>
      </c>
      <c r="D116" s="179">
        <f t="shared" si="25"/>
        <v>25.416718529999997</v>
      </c>
      <c r="E116" s="179">
        <f t="shared" si="25"/>
        <v>29.045134439999998</v>
      </c>
      <c r="F116" s="179">
        <f t="shared" si="25"/>
        <v>30.14772894</v>
      </c>
      <c r="G116" s="179">
        <f t="shared" si="25"/>
        <v>31.299500189999996</v>
      </c>
      <c r="H116" s="179">
        <f t="shared" si="25"/>
        <v>34.706361899999997</v>
      </c>
      <c r="I116" s="180">
        <f t="shared" si="25"/>
        <v>35.747563110000002</v>
      </c>
      <c r="R116" s="385">
        <f t="shared" si="26"/>
        <v>2.0000000000000046E-2</v>
      </c>
      <c r="S116" s="385">
        <f t="shared" si="24"/>
        <v>2.0000000000000073E-2</v>
      </c>
      <c r="T116" s="385">
        <f t="shared" si="24"/>
        <v>2.0000000000000032E-2</v>
      </c>
      <c r="U116" s="385">
        <f t="shared" si="24"/>
        <v>2.0000000000000018E-2</v>
      </c>
      <c r="V116" s="385">
        <f t="shared" si="24"/>
        <v>2.0000000000000011E-2</v>
      </c>
      <c r="W116" s="385">
        <f t="shared" si="24"/>
        <v>1.9999999999999983E-2</v>
      </c>
      <c r="X116" s="385">
        <f t="shared" si="24"/>
        <v>2.0000000000000021E-2</v>
      </c>
      <c r="Y116" s="385">
        <f t="shared" si="24"/>
        <v>2.000000000000007E-2</v>
      </c>
    </row>
    <row r="117" spans="1:25" x14ac:dyDescent="0.2">
      <c r="A117" s="178" t="s">
        <v>133</v>
      </c>
      <c r="B117" s="179">
        <f t="shared" si="25"/>
        <v>18.17717622</v>
      </c>
      <c r="C117" s="179">
        <f t="shared" si="25"/>
        <v>22.445304</v>
      </c>
      <c r="D117" s="179">
        <f t="shared" si="25"/>
        <v>26.179320509999997</v>
      </c>
      <c r="E117" s="179">
        <f t="shared" si="25"/>
        <v>29.916339389999997</v>
      </c>
      <c r="F117" s="179">
        <f t="shared" si="25"/>
        <v>31.052167019999999</v>
      </c>
      <c r="G117" s="179">
        <f t="shared" si="25"/>
        <v>32.238413759999993</v>
      </c>
      <c r="H117" s="179">
        <f t="shared" si="25"/>
        <v>35.747563110000002</v>
      </c>
      <c r="I117" s="180">
        <f t="shared" si="25"/>
        <v>36.820030379999999</v>
      </c>
      <c r="R117" s="385">
        <f t="shared" si="26"/>
        <v>1.9999999999999931E-2</v>
      </c>
      <c r="S117" s="385">
        <f t="shared" si="24"/>
        <v>2.0000000000000073E-2</v>
      </c>
      <c r="T117" s="385">
        <f t="shared" si="24"/>
        <v>2.0000000000000046E-2</v>
      </c>
      <c r="U117" s="385">
        <f t="shared" si="24"/>
        <v>2.0000000000000025E-2</v>
      </c>
      <c r="V117" s="385">
        <f t="shared" si="24"/>
        <v>2.0000000000000025E-2</v>
      </c>
      <c r="W117" s="385">
        <f t="shared" si="24"/>
        <v>1.9999999999999921E-2</v>
      </c>
      <c r="X117" s="385">
        <f t="shared" si="24"/>
        <v>2.000000000000007E-2</v>
      </c>
      <c r="Y117" s="385">
        <f t="shared" si="24"/>
        <v>2.0000000000000094E-2</v>
      </c>
    </row>
    <row r="118" spans="1:25" x14ac:dyDescent="0.2">
      <c r="A118" s="178" t="s">
        <v>134</v>
      </c>
      <c r="B118" s="179">
        <f t="shared" si="25"/>
        <v>18.722365199999999</v>
      </c>
      <c r="C118" s="179">
        <f t="shared" si="25"/>
        <v>23.118766649999998</v>
      </c>
      <c r="D118" s="179">
        <f t="shared" si="25"/>
        <v>26.964595559999999</v>
      </c>
      <c r="E118" s="179">
        <f t="shared" si="25"/>
        <v>30.813944489999997</v>
      </c>
      <c r="F118" s="179">
        <f t="shared" si="25"/>
        <v>31.983626429999997</v>
      </c>
      <c r="G118" s="179">
        <f t="shared" si="25"/>
        <v>33.205383959999999</v>
      </c>
      <c r="H118" s="179">
        <f t="shared" si="25"/>
        <v>36.819926849999995</v>
      </c>
      <c r="I118" s="180">
        <f t="shared" si="25"/>
        <v>37.924591949999993</v>
      </c>
      <c r="R118" s="385">
        <f t="shared" si="26"/>
        <v>2.0000000000000059E-2</v>
      </c>
      <c r="S118" s="385">
        <f t="shared" si="24"/>
        <v>1.9999999999999959E-2</v>
      </c>
      <c r="T118" s="385">
        <f t="shared" si="24"/>
        <v>2.0000000000000018E-2</v>
      </c>
      <c r="U118" s="385">
        <f t="shared" si="24"/>
        <v>1.9999999999999997E-2</v>
      </c>
      <c r="V118" s="385">
        <f t="shared" si="24"/>
        <v>1.9999999999999962E-2</v>
      </c>
      <c r="W118" s="385">
        <f t="shared" si="24"/>
        <v>2.0000000000000101E-2</v>
      </c>
      <c r="X118" s="385">
        <f t="shared" si="24"/>
        <v>1.9999999999999969E-2</v>
      </c>
      <c r="Y118" s="385">
        <f t="shared" si="24"/>
        <v>1.9999999999999924E-2</v>
      </c>
    </row>
    <row r="119" spans="1:25" x14ac:dyDescent="0.2">
      <c r="A119" s="178" t="s">
        <v>135</v>
      </c>
      <c r="B119" s="179">
        <f t="shared" si="25"/>
        <v>19.284015449999998</v>
      </c>
      <c r="C119" s="179">
        <f t="shared" si="25"/>
        <v>23.812417649999997</v>
      </c>
      <c r="D119" s="179">
        <f t="shared" si="25"/>
        <v>27.77357898</v>
      </c>
      <c r="E119" s="179">
        <f t="shared" si="25"/>
        <v>31.738260329999996</v>
      </c>
      <c r="F119" s="179">
        <f t="shared" si="25"/>
        <v>32.943246000000002</v>
      </c>
      <c r="G119" s="179">
        <f t="shared" si="25"/>
        <v>34.201549620000002</v>
      </c>
      <c r="H119" s="179">
        <f t="shared" si="25"/>
        <v>37.924591949999993</v>
      </c>
      <c r="I119" s="180">
        <f t="shared" si="25"/>
        <v>39.062283120000004</v>
      </c>
      <c r="R119" s="385">
        <f t="shared" si="26"/>
        <v>2.0000000000000004E-2</v>
      </c>
      <c r="S119" s="385">
        <f t="shared" si="24"/>
        <v>2.0000000000000018E-2</v>
      </c>
      <c r="T119" s="385">
        <f t="shared" si="24"/>
        <v>2.0000000000000066E-2</v>
      </c>
      <c r="U119" s="385">
        <f t="shared" si="24"/>
        <v>2.0000000000000039E-2</v>
      </c>
      <c r="V119" s="385">
        <f t="shared" si="24"/>
        <v>2.0000000000000066E-2</v>
      </c>
      <c r="W119" s="385">
        <f t="shared" si="24"/>
        <v>1.9999999999999969E-2</v>
      </c>
      <c r="X119" s="385">
        <f t="shared" si="24"/>
        <v>1.9999999999999924E-2</v>
      </c>
      <c r="Y119" s="385">
        <f t="shared" si="24"/>
        <v>2.0000000000000014E-2</v>
      </c>
    </row>
    <row r="120" spans="1:25" x14ac:dyDescent="0.2">
      <c r="A120" s="178" t="s">
        <v>136</v>
      </c>
      <c r="B120" s="179">
        <f t="shared" si="25"/>
        <v>19.862644620000001</v>
      </c>
      <c r="C120" s="179">
        <f t="shared" si="25"/>
        <v>24.526774649999997</v>
      </c>
      <c r="D120" s="179">
        <f t="shared" si="25"/>
        <v>28.606788419999997</v>
      </c>
      <c r="E120" s="179">
        <f t="shared" si="25"/>
        <v>32.690529269999999</v>
      </c>
      <c r="F120" s="179">
        <f t="shared" si="25"/>
        <v>33.931439850000004</v>
      </c>
      <c r="G120" s="179">
        <f t="shared" si="25"/>
        <v>35.227635449999994</v>
      </c>
      <c r="H120" s="179">
        <f t="shared" si="25"/>
        <v>39.062386649999993</v>
      </c>
      <c r="I120" s="180">
        <f t="shared" si="25"/>
        <v>40.234242719999997</v>
      </c>
      <c r="R120" s="385">
        <f t="shared" si="26"/>
        <v>2.0000000000000039E-2</v>
      </c>
      <c r="S120" s="385">
        <f t="shared" si="24"/>
        <v>1.9999999999999993E-2</v>
      </c>
      <c r="T120" s="385">
        <f t="shared" si="24"/>
        <v>1.9999999999999969E-2</v>
      </c>
      <c r="U120" s="385">
        <f t="shared" si="24"/>
        <v>2.0000000000000063E-2</v>
      </c>
      <c r="V120" s="385">
        <f t="shared" si="24"/>
        <v>2.0000000000000115E-2</v>
      </c>
      <c r="W120" s="385">
        <f t="shared" si="24"/>
        <v>1.9999999999999976E-2</v>
      </c>
      <c r="X120" s="385">
        <f t="shared" si="24"/>
        <v>1.9999999999999952E-2</v>
      </c>
      <c r="Y120" s="385">
        <f t="shared" si="24"/>
        <v>0.02</v>
      </c>
    </row>
    <row r="121" spans="1:25" x14ac:dyDescent="0.2">
      <c r="A121" s="178" t="s">
        <v>137</v>
      </c>
      <c r="B121" s="179">
        <f t="shared" si="25"/>
        <v>20.458459769999997</v>
      </c>
      <c r="C121" s="179">
        <f t="shared" si="25"/>
        <v>25.262665889999997</v>
      </c>
      <c r="D121" s="179">
        <f t="shared" si="25"/>
        <v>29.465052119999999</v>
      </c>
      <c r="E121" s="179">
        <f t="shared" si="25"/>
        <v>33.671165429999995</v>
      </c>
      <c r="F121" s="179">
        <f t="shared" si="25"/>
        <v>34.949450339999999</v>
      </c>
      <c r="G121" s="179">
        <f t="shared" si="25"/>
        <v>36.284469690000002</v>
      </c>
      <c r="H121" s="179">
        <f t="shared" si="25"/>
        <v>40.234242719999997</v>
      </c>
      <c r="I121" s="180">
        <f t="shared" si="25"/>
        <v>41.441195459999996</v>
      </c>
      <c r="R121" s="385">
        <f t="shared" si="26"/>
        <v>2.0000000000000087E-2</v>
      </c>
      <c r="S121" s="385">
        <f t="shared" si="24"/>
        <v>2.0000000000000073E-2</v>
      </c>
      <c r="T121" s="385">
        <f t="shared" si="24"/>
        <v>2.0000000000000018E-2</v>
      </c>
      <c r="U121" s="385">
        <f t="shared" si="24"/>
        <v>1.999999999999998E-2</v>
      </c>
      <c r="V121" s="385">
        <f t="shared" si="24"/>
        <v>1.9999999999999941E-2</v>
      </c>
      <c r="W121" s="385">
        <f t="shared" si="24"/>
        <v>2.0000000000000111E-2</v>
      </c>
      <c r="X121" s="385">
        <f t="shared" si="24"/>
        <v>0.02</v>
      </c>
      <c r="Y121" s="385">
        <f t="shared" si="24"/>
        <v>1.9999999999999962E-2</v>
      </c>
    </row>
    <row r="122" spans="1:25" x14ac:dyDescent="0.2">
      <c r="A122" s="181" t="s">
        <v>185</v>
      </c>
      <c r="B122" s="182">
        <f t="shared" si="25"/>
        <v>21.276760889999998</v>
      </c>
      <c r="C122" s="182">
        <f t="shared" si="25"/>
        <v>26.27311869</v>
      </c>
      <c r="D122" s="182">
        <f t="shared" si="25"/>
        <v>30.64343058</v>
      </c>
      <c r="E122" s="182">
        <f t="shared" si="25"/>
        <v>35.018090729999997</v>
      </c>
      <c r="F122" s="182">
        <f t="shared" si="25"/>
        <v>36.347415929999997</v>
      </c>
      <c r="G122" s="182">
        <f t="shared" si="25"/>
        <v>37.735753229999993</v>
      </c>
      <c r="H122" s="182">
        <f t="shared" si="25"/>
        <v>41.843513039999998</v>
      </c>
      <c r="I122" s="183">
        <f t="shared" si="25"/>
        <v>43.098917819999997</v>
      </c>
      <c r="R122" s="385">
        <f t="shared" si="26"/>
        <v>1.9999999999999966E-2</v>
      </c>
      <c r="S122" s="385">
        <f t="shared" si="24"/>
        <v>2.0000000000000084E-2</v>
      </c>
      <c r="T122" s="385">
        <f t="shared" si="24"/>
        <v>2.0000000000000018E-2</v>
      </c>
      <c r="U122" s="385">
        <f t="shared" si="24"/>
        <v>2.0000000000000039E-2</v>
      </c>
      <c r="V122" s="385">
        <f t="shared" si="24"/>
        <v>1.9999999999999976E-2</v>
      </c>
      <c r="W122" s="385">
        <f t="shared" si="24"/>
        <v>1.9999999999999931E-2</v>
      </c>
      <c r="X122" s="385">
        <f t="shared" si="24"/>
        <v>1.9999999999999948E-2</v>
      </c>
      <c r="Y122" s="385">
        <f t="shared" si="24"/>
        <v>2.0000000000000066E-2</v>
      </c>
    </row>
    <row r="123" spans="1:25" x14ac:dyDescent="0.2">
      <c r="A123" s="166" t="s">
        <v>153</v>
      </c>
      <c r="K123" s="82" t="s">
        <v>186</v>
      </c>
      <c r="R123" s="82" t="s">
        <v>187</v>
      </c>
    </row>
    <row r="124" spans="1:25" x14ac:dyDescent="0.2">
      <c r="A124" s="167" t="s">
        <v>145</v>
      </c>
      <c r="B124" s="122"/>
      <c r="C124" s="184"/>
      <c r="D124" s="169" t="s">
        <v>2</v>
      </c>
      <c r="E124" s="134"/>
      <c r="F124" s="134" t="s">
        <v>67</v>
      </c>
      <c r="G124" s="122" t="s">
        <v>68</v>
      </c>
      <c r="H124" s="124" t="s">
        <v>69</v>
      </c>
      <c r="I124" s="380"/>
      <c r="J124" s="134" t="s">
        <v>67</v>
      </c>
      <c r="K124" s="122" t="s">
        <v>68</v>
      </c>
      <c r="L124" s="124" t="s">
        <v>68</v>
      </c>
      <c r="Q124" s="134" t="s">
        <v>67</v>
      </c>
      <c r="R124" s="122" t="s">
        <v>68</v>
      </c>
      <c r="S124" s="124" t="s">
        <v>68</v>
      </c>
    </row>
    <row r="125" spans="1:25" x14ac:dyDescent="0.2">
      <c r="A125" s="185" t="s">
        <v>151</v>
      </c>
      <c r="B125" s="186"/>
      <c r="C125" s="184"/>
      <c r="D125" s="187" t="s">
        <v>67</v>
      </c>
      <c r="E125" s="207" t="s">
        <v>270</v>
      </c>
      <c r="F125" s="410">
        <f>F64*1.02</f>
        <v>10.734300989999998</v>
      </c>
      <c r="G125" s="410">
        <f t="shared" ref="G125:H125" si="27">G64*1.02</f>
        <v>12.523402919999999</v>
      </c>
      <c r="H125" s="411">
        <f t="shared" si="27"/>
        <v>13.775805329999999</v>
      </c>
      <c r="I125" s="381"/>
      <c r="J125" s="382"/>
      <c r="K125" s="113"/>
      <c r="L125" s="388"/>
      <c r="Q125" s="385">
        <f>(F125-F64)/F64</f>
        <v>1.9999999999999962E-2</v>
      </c>
      <c r="R125" s="114">
        <f>(G125-G64)/G64</f>
        <v>2.0000000000000025E-2</v>
      </c>
      <c r="S125" s="386">
        <f>(H125-H64)/H64</f>
        <v>1.9999999999999976E-2</v>
      </c>
    </row>
    <row r="126" spans="1:25" x14ac:dyDescent="0.2">
      <c r="A126" s="87"/>
      <c r="B126" s="126"/>
      <c r="D126" s="424"/>
      <c r="E126" s="428">
        <v>2</v>
      </c>
      <c r="F126" s="205">
        <f t="shared" ref="F126:H133" si="28">F65*1.02</f>
        <v>11.271000509999999</v>
      </c>
      <c r="G126" s="205">
        <f t="shared" si="28"/>
        <v>13.14924177</v>
      </c>
      <c r="H126" s="206">
        <f t="shared" si="28"/>
        <v>14.464279829999999</v>
      </c>
      <c r="I126" s="394"/>
      <c r="Q126" s="385">
        <f t="shared" ref="Q126:S133" si="29">(F126-F65)/F65</f>
        <v>2.0000000000000087E-2</v>
      </c>
      <c r="R126" s="114">
        <f t="shared" si="29"/>
        <v>2.0000000000000077E-2</v>
      </c>
      <c r="S126" s="386">
        <f t="shared" si="29"/>
        <v>1.9999999999999976E-2</v>
      </c>
    </row>
    <row r="127" spans="1:25" x14ac:dyDescent="0.2">
      <c r="A127" s="87"/>
      <c r="B127" s="126"/>
      <c r="D127" s="424"/>
      <c r="E127" s="425">
        <v>3</v>
      </c>
      <c r="F127" s="138">
        <f t="shared" si="28"/>
        <v>11.834928419999999</v>
      </c>
      <c r="G127" s="138">
        <f t="shared" si="28"/>
        <v>13.807071389999999</v>
      </c>
      <c r="H127" s="139">
        <f t="shared" si="28"/>
        <v>15.187850999999998</v>
      </c>
      <c r="I127" s="394"/>
      <c r="Q127" s="385">
        <f t="shared" si="29"/>
        <v>2.0000000000000028E-2</v>
      </c>
      <c r="R127" s="114">
        <f t="shared" si="29"/>
        <v>2.0000000000000046E-2</v>
      </c>
      <c r="S127" s="386">
        <f t="shared" si="29"/>
        <v>1.9999999999999987E-2</v>
      </c>
    </row>
    <row r="128" spans="1:25" x14ac:dyDescent="0.2">
      <c r="A128" s="87"/>
      <c r="B128" s="126"/>
      <c r="D128" s="424"/>
      <c r="E128" s="425">
        <v>4</v>
      </c>
      <c r="F128" s="138">
        <f t="shared" si="28"/>
        <v>12.30806052</v>
      </c>
      <c r="G128" s="138">
        <f t="shared" si="28"/>
        <v>14.359196879999999</v>
      </c>
      <c r="H128" s="139">
        <f t="shared" si="28"/>
        <v>15.79526151</v>
      </c>
      <c r="I128" s="394"/>
      <c r="Q128" s="385">
        <f t="shared" si="29"/>
        <v>2.0000000000000046E-2</v>
      </c>
      <c r="R128" s="114">
        <f t="shared" si="29"/>
        <v>1.9999999999999969E-2</v>
      </c>
      <c r="S128" s="386">
        <f t="shared" si="29"/>
        <v>2.0000000000000059E-2</v>
      </c>
    </row>
    <row r="129" spans="1:19" x14ac:dyDescent="0.2">
      <c r="A129" s="87"/>
      <c r="B129" s="126"/>
      <c r="D129" s="424"/>
      <c r="E129" s="425">
        <v>5</v>
      </c>
      <c r="F129" s="138">
        <f t="shared" si="28"/>
        <v>12.800656259999998</v>
      </c>
      <c r="G129" s="138">
        <f t="shared" si="28"/>
        <v>14.933788379999999</v>
      </c>
      <c r="H129" s="139">
        <f t="shared" si="28"/>
        <v>16.427208629999999</v>
      </c>
      <c r="I129" s="394"/>
      <c r="Q129" s="385">
        <f t="shared" si="29"/>
        <v>1.9999999999999966E-2</v>
      </c>
      <c r="R129" s="114">
        <f t="shared" si="29"/>
        <v>2.0000000000000066E-2</v>
      </c>
      <c r="S129" s="386">
        <f t="shared" si="29"/>
        <v>2.000000000000007E-2</v>
      </c>
    </row>
    <row r="130" spans="1:19" x14ac:dyDescent="0.2">
      <c r="A130" s="87"/>
      <c r="B130" s="126"/>
      <c r="D130" s="424"/>
      <c r="E130" s="425">
        <v>6</v>
      </c>
      <c r="F130" s="138">
        <f t="shared" si="28"/>
        <v>13.312301519999998</v>
      </c>
      <c r="G130" s="138">
        <f t="shared" si="28"/>
        <v>15.530949419999999</v>
      </c>
      <c r="H130" s="139">
        <f t="shared" si="28"/>
        <v>17.083899419999998</v>
      </c>
      <c r="I130" s="394"/>
      <c r="Q130" s="385">
        <f t="shared" si="29"/>
        <v>2.0000000000000039E-2</v>
      </c>
      <c r="R130" s="114">
        <f t="shared" si="29"/>
        <v>2.0000000000000032E-2</v>
      </c>
      <c r="S130" s="386">
        <f t="shared" si="29"/>
        <v>1.9999999999999928E-2</v>
      </c>
    </row>
    <row r="131" spans="1:19" x14ac:dyDescent="0.2">
      <c r="A131" s="87"/>
      <c r="B131" s="126"/>
      <c r="D131" s="424"/>
      <c r="E131" s="425">
        <v>7</v>
      </c>
      <c r="F131" s="138">
        <f t="shared" si="28"/>
        <v>13.84517043</v>
      </c>
      <c r="G131" s="138">
        <f t="shared" si="28"/>
        <v>16.15192236</v>
      </c>
      <c r="H131" s="139">
        <f t="shared" si="28"/>
        <v>17.767300949999999</v>
      </c>
      <c r="I131" s="394"/>
      <c r="Q131" s="385">
        <f t="shared" si="29"/>
        <v>2.0000000000000066E-2</v>
      </c>
      <c r="R131" s="114">
        <f t="shared" si="29"/>
        <v>2.0000000000000066E-2</v>
      </c>
      <c r="S131" s="386">
        <f t="shared" si="29"/>
        <v>2.0000000000000118E-2</v>
      </c>
    </row>
    <row r="132" spans="1:19" x14ac:dyDescent="0.2">
      <c r="A132" s="87"/>
      <c r="B132" s="126"/>
      <c r="D132" s="424"/>
      <c r="E132" s="425">
        <v>8</v>
      </c>
      <c r="F132" s="138" t="s">
        <v>80</v>
      </c>
      <c r="G132" s="138">
        <f t="shared" si="28"/>
        <v>16.798260150000001</v>
      </c>
      <c r="H132" s="139">
        <f t="shared" si="28"/>
        <v>18.478034399999995</v>
      </c>
      <c r="I132" s="394"/>
      <c r="Q132" s="385"/>
      <c r="R132" s="114">
        <f t="shared" si="29"/>
        <v>2.0000000000000087E-2</v>
      </c>
      <c r="S132" s="386">
        <f t="shared" si="29"/>
        <v>1.9999999999999945E-2</v>
      </c>
    </row>
    <row r="133" spans="1:19" x14ac:dyDescent="0.2">
      <c r="A133" s="87"/>
      <c r="B133" s="126"/>
      <c r="D133" s="424"/>
      <c r="E133" s="426">
        <v>9</v>
      </c>
      <c r="F133" s="427" t="s">
        <v>80</v>
      </c>
      <c r="G133" s="141">
        <f t="shared" si="28"/>
        <v>17.134111470000001</v>
      </c>
      <c r="H133" s="142">
        <f t="shared" si="28"/>
        <v>18.847740030000001</v>
      </c>
      <c r="I133" s="394"/>
      <c r="Q133" s="385"/>
      <c r="R133" s="114">
        <f t="shared" si="29"/>
        <v>2.0000000000000039E-2</v>
      </c>
      <c r="S133" s="386">
        <f t="shared" si="29"/>
        <v>2.0000000000000035E-2</v>
      </c>
    </row>
    <row r="136" spans="1:19" ht="15.75" x14ac:dyDescent="0.25">
      <c r="A136" s="165" t="s">
        <v>144</v>
      </c>
      <c r="B136" s="130"/>
      <c r="C136" s="130"/>
      <c r="D136" s="130"/>
      <c r="E136" s="130"/>
      <c r="F136" s="130"/>
      <c r="G136" s="130"/>
      <c r="H136" s="130"/>
      <c r="I136" s="406"/>
    </row>
    <row r="138" spans="1:19" x14ac:dyDescent="0.2">
      <c r="A138" s="166" t="s">
        <v>152</v>
      </c>
      <c r="B138" s="111"/>
      <c r="C138" s="111"/>
      <c r="D138" s="111"/>
      <c r="E138" s="111"/>
      <c r="F138" s="111"/>
      <c r="G138" s="111"/>
      <c r="H138" s="111"/>
      <c r="I138" s="111"/>
    </row>
    <row r="139" spans="1:19" x14ac:dyDescent="0.2">
      <c r="A139" s="167" t="s">
        <v>145</v>
      </c>
      <c r="B139" s="168"/>
      <c r="C139" s="122"/>
      <c r="D139" s="122"/>
      <c r="E139" s="123"/>
      <c r="F139" s="169" t="s">
        <v>2</v>
      </c>
      <c r="G139" s="111"/>
      <c r="H139" s="111"/>
      <c r="I139" s="111"/>
    </row>
    <row r="140" spans="1:19" x14ac:dyDescent="0.2">
      <c r="A140" s="170" t="s">
        <v>146</v>
      </c>
      <c r="B140" s="87"/>
      <c r="C140" s="126"/>
      <c r="D140" s="126"/>
      <c r="F140" s="171">
        <v>111</v>
      </c>
    </row>
    <row r="141" spans="1:19" x14ac:dyDescent="0.2">
      <c r="A141" s="170" t="s">
        <v>147</v>
      </c>
      <c r="B141" s="87"/>
      <c r="C141" s="126"/>
      <c r="D141" s="126"/>
      <c r="F141" s="171">
        <v>112</v>
      </c>
    </row>
    <row r="142" spans="1:19" x14ac:dyDescent="0.2">
      <c r="A142" s="170" t="s">
        <v>148</v>
      </c>
      <c r="B142" s="87"/>
      <c r="C142" s="126"/>
      <c r="D142" s="126"/>
      <c r="F142" s="171">
        <v>113</v>
      </c>
    </row>
    <row r="143" spans="1:19" x14ac:dyDescent="0.2">
      <c r="A143" s="170" t="s">
        <v>149</v>
      </c>
      <c r="B143" s="87"/>
      <c r="C143" s="126"/>
      <c r="D143" s="126"/>
      <c r="F143" s="171">
        <v>114</v>
      </c>
    </row>
    <row r="144" spans="1:19" x14ac:dyDescent="0.2">
      <c r="A144" s="172" t="s">
        <v>150</v>
      </c>
      <c r="B144" s="173"/>
      <c r="C144" s="131"/>
      <c r="D144" s="131"/>
      <c r="E144" s="130"/>
      <c r="F144" s="174">
        <v>117</v>
      </c>
    </row>
    <row r="145" spans="1:25" x14ac:dyDescent="0.2">
      <c r="A145" s="407"/>
      <c r="B145" s="407"/>
      <c r="C145" s="144"/>
      <c r="D145" s="144"/>
      <c r="E145" s="143"/>
      <c r="F145" s="408"/>
    </row>
    <row r="146" spans="1:25" ht="15.75" x14ac:dyDescent="0.25">
      <c r="A146" s="165" t="s">
        <v>144</v>
      </c>
      <c r="B146" s="130"/>
      <c r="C146" s="130"/>
      <c r="D146" s="130"/>
      <c r="E146" s="130"/>
      <c r="F146" s="130"/>
      <c r="G146" s="130"/>
      <c r="H146" s="130"/>
      <c r="I146" s="406" t="s">
        <v>266</v>
      </c>
      <c r="K146" s="82" t="s">
        <v>186</v>
      </c>
      <c r="R146" s="82" t="s">
        <v>187</v>
      </c>
    </row>
    <row r="147" spans="1:25" x14ac:dyDescent="0.2">
      <c r="A147" s="134"/>
      <c r="B147" s="122">
        <v>110</v>
      </c>
      <c r="C147" s="122">
        <v>111</v>
      </c>
      <c r="D147" s="122">
        <v>112</v>
      </c>
      <c r="E147" s="122">
        <v>113</v>
      </c>
      <c r="F147" s="122">
        <v>114</v>
      </c>
      <c r="G147" s="122">
        <v>115</v>
      </c>
      <c r="H147" s="122">
        <v>117</v>
      </c>
      <c r="I147" s="124">
        <v>118</v>
      </c>
      <c r="J147" s="134">
        <v>110</v>
      </c>
      <c r="K147" s="122">
        <v>111</v>
      </c>
      <c r="L147" s="122">
        <v>112</v>
      </c>
      <c r="M147" s="122">
        <v>113</v>
      </c>
      <c r="N147" s="122">
        <v>114</v>
      </c>
      <c r="O147" s="122">
        <v>115</v>
      </c>
      <c r="P147" s="122">
        <v>117</v>
      </c>
      <c r="Q147" s="122">
        <v>118</v>
      </c>
      <c r="R147" s="134">
        <v>110</v>
      </c>
      <c r="S147" s="122">
        <v>111</v>
      </c>
      <c r="T147" s="122">
        <v>112</v>
      </c>
      <c r="U147" s="122">
        <v>113</v>
      </c>
      <c r="V147" s="122">
        <v>114</v>
      </c>
      <c r="W147" s="122">
        <v>115</v>
      </c>
      <c r="X147" s="122">
        <v>117</v>
      </c>
      <c r="Y147" s="124">
        <v>118</v>
      </c>
    </row>
    <row r="148" spans="1:25" x14ac:dyDescent="0.2">
      <c r="A148" s="193" t="s">
        <v>270</v>
      </c>
      <c r="B148" s="422">
        <f>B110*1.025</f>
        <v>14.824507288499998</v>
      </c>
      <c r="C148" s="422">
        <f t="shared" ref="C148:H148" si="30">C110*1.025</f>
        <v>18.305610361499994</v>
      </c>
      <c r="D148" s="422">
        <f t="shared" si="30"/>
        <v>21.350991899999997</v>
      </c>
      <c r="E148" s="422">
        <f t="shared" si="30"/>
        <v>24.398601921749997</v>
      </c>
      <c r="F148" s="422">
        <f t="shared" si="30"/>
        <v>25.324802007749994</v>
      </c>
      <c r="G148" s="422">
        <f t="shared" si="30"/>
        <v>26.292600447749997</v>
      </c>
      <c r="H148" s="422">
        <f t="shared" si="30"/>
        <v>29.154397413749994</v>
      </c>
      <c r="I148" s="423">
        <f>I110*1.025</f>
        <v>30.029130148499991</v>
      </c>
      <c r="J148" s="382"/>
      <c r="K148" s="113"/>
      <c r="L148" s="113"/>
      <c r="M148" s="113"/>
      <c r="N148" s="113"/>
      <c r="O148" s="113"/>
      <c r="P148" s="214"/>
      <c r="Q148" s="214"/>
      <c r="R148" s="385">
        <f>(B148-B110)/B110</f>
        <v>2.4999999999999901E-2</v>
      </c>
      <c r="S148" s="385">
        <f t="shared" ref="S148:Y160" si="31">(C148-C110)/C110</f>
        <v>2.4999999999999856E-2</v>
      </c>
      <c r="T148" s="385">
        <f t="shared" si="31"/>
        <v>2.499999999999988E-2</v>
      </c>
      <c r="U148" s="385">
        <f t="shared" si="31"/>
        <v>2.4999999999999918E-2</v>
      </c>
      <c r="V148" s="385">
        <f t="shared" si="31"/>
        <v>2.4999999999999925E-2</v>
      </c>
      <c r="W148" s="385">
        <f t="shared" si="31"/>
        <v>2.499999999999996E-2</v>
      </c>
      <c r="X148" s="385">
        <f t="shared" si="31"/>
        <v>2.4999999999999901E-2</v>
      </c>
      <c r="Y148" s="385">
        <f t="shared" si="31"/>
        <v>2.4999999999999859E-2</v>
      </c>
    </row>
    <row r="149" spans="1:25" x14ac:dyDescent="0.2">
      <c r="A149" s="419" t="s">
        <v>127</v>
      </c>
      <c r="B149" s="420">
        <f t="shared" ref="B149:I160" si="32">B111*1.025</f>
        <v>15.565849382999998</v>
      </c>
      <c r="C149" s="420">
        <f t="shared" si="32"/>
        <v>19.220880267749997</v>
      </c>
      <c r="D149" s="420">
        <f t="shared" si="32"/>
        <v>22.418647613249995</v>
      </c>
      <c r="E149" s="420">
        <f t="shared" si="32"/>
        <v>25.618643441999996</v>
      </c>
      <c r="F149" s="420">
        <f t="shared" si="32"/>
        <v>26.591323321499999</v>
      </c>
      <c r="G149" s="420">
        <f t="shared" si="32"/>
        <v>27.607193328749993</v>
      </c>
      <c r="H149" s="420">
        <f t="shared" si="32"/>
        <v>30.612143813999996</v>
      </c>
      <c r="I149" s="421">
        <f t="shared" si="32"/>
        <v>31.530491149499994</v>
      </c>
      <c r="R149" s="385">
        <f t="shared" ref="R149:R160" si="33">(B149-B111)/B111</f>
        <v>2.4999999999999932E-2</v>
      </c>
      <c r="S149" s="385">
        <f t="shared" si="31"/>
        <v>2.4999999999999967E-2</v>
      </c>
      <c r="T149" s="385">
        <f t="shared" si="31"/>
        <v>2.4999999999999838E-2</v>
      </c>
      <c r="U149" s="385">
        <f t="shared" si="31"/>
        <v>2.4999999999999897E-2</v>
      </c>
      <c r="V149" s="385">
        <f t="shared" si="31"/>
        <v>2.4999999999999977E-2</v>
      </c>
      <c r="W149" s="385">
        <f t="shared" si="31"/>
        <v>2.4999999999999942E-2</v>
      </c>
      <c r="X149" s="385">
        <f t="shared" si="31"/>
        <v>2.4999999999999901E-2</v>
      </c>
      <c r="Y149" s="385">
        <f t="shared" si="31"/>
        <v>2.4999999999999894E-2</v>
      </c>
    </row>
    <row r="150" spans="1:25" x14ac:dyDescent="0.2">
      <c r="A150" s="178" t="s">
        <v>128</v>
      </c>
      <c r="B150" s="179">
        <f t="shared" si="32"/>
        <v>16.071715080749996</v>
      </c>
      <c r="C150" s="179">
        <f t="shared" si="32"/>
        <v>19.845598405499995</v>
      </c>
      <c r="D150" s="179">
        <f t="shared" si="32"/>
        <v>23.147043281249996</v>
      </c>
      <c r="E150" s="179">
        <f t="shared" si="32"/>
        <v>26.451353349749997</v>
      </c>
      <c r="F150" s="179">
        <f t="shared" si="32"/>
        <v>27.455550349499994</v>
      </c>
      <c r="G150" s="179">
        <f t="shared" si="32"/>
        <v>28.504317014249995</v>
      </c>
      <c r="H150" s="179">
        <f t="shared" si="32"/>
        <v>31.607108525999994</v>
      </c>
      <c r="I150" s="180">
        <f t="shared" si="32"/>
        <v>32.555275089749998</v>
      </c>
      <c r="R150" s="385">
        <f t="shared" si="33"/>
        <v>2.4999999999999831E-2</v>
      </c>
      <c r="S150" s="385">
        <f t="shared" si="31"/>
        <v>2.4999999999999994E-2</v>
      </c>
      <c r="T150" s="385">
        <f t="shared" si="31"/>
        <v>2.4999999999999942E-2</v>
      </c>
      <c r="U150" s="385">
        <f t="shared" si="31"/>
        <v>2.4999999999999939E-2</v>
      </c>
      <c r="V150" s="385">
        <f t="shared" si="31"/>
        <v>2.4999999999999883E-2</v>
      </c>
      <c r="W150" s="385">
        <f t="shared" si="31"/>
        <v>2.4999999999999963E-2</v>
      </c>
      <c r="X150" s="385">
        <f t="shared" si="31"/>
        <v>2.4999999999999856E-2</v>
      </c>
      <c r="Y150" s="385">
        <f t="shared" si="31"/>
        <v>2.5000000000000022E-2</v>
      </c>
    </row>
    <row r="151" spans="1:25" x14ac:dyDescent="0.2">
      <c r="A151" s="178" t="s">
        <v>129</v>
      </c>
      <c r="B151" s="179">
        <f t="shared" si="32"/>
        <v>16.553810290499996</v>
      </c>
      <c r="C151" s="179">
        <f t="shared" si="32"/>
        <v>20.441027906249996</v>
      </c>
      <c r="D151" s="179">
        <f t="shared" si="32"/>
        <v>23.841481109249994</v>
      </c>
      <c r="E151" s="179">
        <f t="shared" si="32"/>
        <v>27.244799504999996</v>
      </c>
      <c r="F151" s="179">
        <f t="shared" si="32"/>
        <v>28.279134087749995</v>
      </c>
      <c r="G151" s="179">
        <f t="shared" si="32"/>
        <v>29.359523990999993</v>
      </c>
      <c r="H151" s="179">
        <f t="shared" si="32"/>
        <v>32.555275089749998</v>
      </c>
      <c r="I151" s="180">
        <f t="shared" si="32"/>
        <v>33.531881344499993</v>
      </c>
      <c r="R151" s="385">
        <f t="shared" si="33"/>
        <v>2.499999999999987E-2</v>
      </c>
      <c r="S151" s="385">
        <f t="shared" si="31"/>
        <v>2.4999999999999852E-2</v>
      </c>
      <c r="T151" s="385">
        <f t="shared" si="31"/>
        <v>2.4999999999999859E-2</v>
      </c>
      <c r="U151" s="385">
        <f t="shared" si="31"/>
        <v>2.4999999999999897E-2</v>
      </c>
      <c r="V151" s="385">
        <f t="shared" si="31"/>
        <v>2.4999999999999863E-2</v>
      </c>
      <c r="W151" s="385">
        <f t="shared" si="31"/>
        <v>2.4999999999999887E-2</v>
      </c>
      <c r="X151" s="385">
        <f t="shared" si="31"/>
        <v>2.5000000000000022E-2</v>
      </c>
      <c r="Y151" s="385">
        <f t="shared" si="31"/>
        <v>2.4999999999999814E-2</v>
      </c>
    </row>
    <row r="152" spans="1:25" x14ac:dyDescent="0.2">
      <c r="A152" s="178" t="s">
        <v>130</v>
      </c>
      <c r="B152" s="179">
        <f t="shared" si="32"/>
        <v>17.050443700499994</v>
      </c>
      <c r="C152" s="179">
        <f t="shared" si="32"/>
        <v>21.054179154749995</v>
      </c>
      <c r="D152" s="179">
        <f t="shared" si="32"/>
        <v>24.556718114249996</v>
      </c>
      <c r="E152" s="179">
        <f t="shared" si="32"/>
        <v>28.062016148249995</v>
      </c>
      <c r="F152" s="179">
        <f t="shared" si="32"/>
        <v>29.127549496499999</v>
      </c>
      <c r="G152" s="179">
        <f t="shared" si="32"/>
        <v>30.240305465999995</v>
      </c>
      <c r="H152" s="179">
        <f t="shared" si="32"/>
        <v>33.531881344499993</v>
      </c>
      <c r="I152" s="180">
        <f t="shared" si="32"/>
        <v>34.537882354499992</v>
      </c>
      <c r="R152" s="385">
        <f t="shared" si="33"/>
        <v>2.4999999999999887E-2</v>
      </c>
      <c r="S152" s="385">
        <f t="shared" si="31"/>
        <v>2.4999999999999949E-2</v>
      </c>
      <c r="T152" s="385">
        <f t="shared" si="31"/>
        <v>2.499999999999987E-2</v>
      </c>
      <c r="U152" s="385">
        <f t="shared" si="31"/>
        <v>2.4999999999999911E-2</v>
      </c>
      <c r="V152" s="385">
        <f t="shared" si="31"/>
        <v>2.4999999999999929E-2</v>
      </c>
      <c r="W152" s="385">
        <f t="shared" si="31"/>
        <v>2.4999999999999856E-2</v>
      </c>
      <c r="X152" s="385">
        <f t="shared" si="31"/>
        <v>2.4999999999999814E-2</v>
      </c>
      <c r="Y152" s="385">
        <f t="shared" si="31"/>
        <v>2.4999999999999991E-2</v>
      </c>
    </row>
    <row r="153" spans="1:25" x14ac:dyDescent="0.2">
      <c r="A153" s="178" t="s">
        <v>131</v>
      </c>
      <c r="B153" s="179">
        <f t="shared" si="32"/>
        <v>17.561933665499993</v>
      </c>
      <c r="C153" s="179">
        <f t="shared" si="32"/>
        <v>21.685901096999999</v>
      </c>
      <c r="D153" s="179">
        <f t="shared" si="32"/>
        <v>25.293391005749996</v>
      </c>
      <c r="E153" s="179">
        <f t="shared" si="32"/>
        <v>28.904064461999997</v>
      </c>
      <c r="F153" s="179">
        <f t="shared" si="32"/>
        <v>30.001433285249991</v>
      </c>
      <c r="G153" s="179">
        <f t="shared" si="32"/>
        <v>31.1476165035</v>
      </c>
      <c r="H153" s="179">
        <f t="shared" si="32"/>
        <v>34.537882354499992</v>
      </c>
      <c r="I153" s="180">
        <f t="shared" si="32"/>
        <v>35.574020947499996</v>
      </c>
      <c r="R153" s="385">
        <f t="shared" si="33"/>
        <v>2.4999999999999908E-2</v>
      </c>
      <c r="S153" s="385">
        <f t="shared" si="31"/>
        <v>2.4999999999999949E-2</v>
      </c>
      <c r="T153" s="385">
        <f t="shared" si="31"/>
        <v>2.4999999999999852E-2</v>
      </c>
      <c r="U153" s="385">
        <f t="shared" si="31"/>
        <v>2.4999999999999887E-2</v>
      </c>
      <c r="V153" s="385">
        <f t="shared" si="31"/>
        <v>2.4999999999999859E-2</v>
      </c>
      <c r="W153" s="385">
        <f t="shared" si="31"/>
        <v>2.4999999999999963E-2</v>
      </c>
      <c r="X153" s="385">
        <f t="shared" si="31"/>
        <v>2.4999999999999991E-2</v>
      </c>
      <c r="Y153" s="385">
        <f t="shared" si="31"/>
        <v>2.4999999999999953E-2</v>
      </c>
    </row>
    <row r="154" spans="1:25" x14ac:dyDescent="0.2">
      <c r="A154" s="178" t="s">
        <v>132</v>
      </c>
      <c r="B154" s="179">
        <f t="shared" si="32"/>
        <v>18.088916894999997</v>
      </c>
      <c r="C154" s="179">
        <f t="shared" si="32"/>
        <v>22.336512087749998</v>
      </c>
      <c r="D154" s="179">
        <f t="shared" si="32"/>
        <v>26.052136493249996</v>
      </c>
      <c r="E154" s="179">
        <f t="shared" si="32"/>
        <v>29.771262800999995</v>
      </c>
      <c r="F154" s="179">
        <f t="shared" si="32"/>
        <v>30.901422163499998</v>
      </c>
      <c r="G154" s="179">
        <f t="shared" si="32"/>
        <v>32.081987694749991</v>
      </c>
      <c r="H154" s="179">
        <f t="shared" si="32"/>
        <v>35.574020947499996</v>
      </c>
      <c r="I154" s="180">
        <f t="shared" si="32"/>
        <v>36.641252187749998</v>
      </c>
      <c r="R154" s="385">
        <f t="shared" si="33"/>
        <v>2.4999999999999956E-2</v>
      </c>
      <c r="S154" s="385">
        <f t="shared" si="31"/>
        <v>2.499999999999997E-2</v>
      </c>
      <c r="T154" s="385">
        <f t="shared" si="31"/>
        <v>2.4999999999999974E-2</v>
      </c>
      <c r="U154" s="385">
        <f t="shared" si="31"/>
        <v>2.4999999999999901E-2</v>
      </c>
      <c r="V154" s="385">
        <f t="shared" si="31"/>
        <v>2.4999999999999911E-2</v>
      </c>
      <c r="W154" s="385">
        <f t="shared" si="31"/>
        <v>2.4999999999999824E-2</v>
      </c>
      <c r="X154" s="385">
        <f t="shared" si="31"/>
        <v>2.4999999999999953E-2</v>
      </c>
      <c r="Y154" s="385">
        <f t="shared" si="31"/>
        <v>2.4999999999999911E-2</v>
      </c>
    </row>
    <row r="155" spans="1:25" x14ac:dyDescent="0.2">
      <c r="A155" s="178" t="s">
        <v>133</v>
      </c>
      <c r="B155" s="179">
        <f t="shared" si="32"/>
        <v>18.631605625499997</v>
      </c>
      <c r="C155" s="179">
        <f t="shared" si="32"/>
        <v>23.006436599999997</v>
      </c>
      <c r="D155" s="179">
        <f t="shared" si="32"/>
        <v>26.833803522749996</v>
      </c>
      <c r="E155" s="179">
        <f t="shared" si="32"/>
        <v>30.664247874749996</v>
      </c>
      <c r="F155" s="179">
        <f t="shared" si="32"/>
        <v>31.828471195499997</v>
      </c>
      <c r="G155" s="179">
        <f t="shared" si="32"/>
        <v>33.044374103999992</v>
      </c>
      <c r="H155" s="179">
        <f t="shared" si="32"/>
        <v>36.641252187749998</v>
      </c>
      <c r="I155" s="180">
        <f t="shared" si="32"/>
        <v>37.740531139499993</v>
      </c>
      <c r="R155" s="385">
        <f t="shared" si="33"/>
        <v>2.4999999999999852E-2</v>
      </c>
      <c r="S155" s="385">
        <f t="shared" si="31"/>
        <v>2.4999999999999866E-2</v>
      </c>
      <c r="T155" s="385">
        <f t="shared" si="31"/>
        <v>2.4999999999999974E-2</v>
      </c>
      <c r="U155" s="385">
        <f t="shared" si="31"/>
        <v>2.499999999999997E-2</v>
      </c>
      <c r="V155" s="385">
        <f t="shared" si="31"/>
        <v>2.4999999999999942E-2</v>
      </c>
      <c r="W155" s="385">
        <f t="shared" si="31"/>
        <v>2.4999999999999974E-2</v>
      </c>
      <c r="X155" s="385">
        <f t="shared" si="31"/>
        <v>2.4999999999999911E-2</v>
      </c>
      <c r="Y155" s="385">
        <f t="shared" si="31"/>
        <v>2.4999999999999842E-2</v>
      </c>
    </row>
    <row r="156" spans="1:25" x14ac:dyDescent="0.2">
      <c r="A156" s="178" t="s">
        <v>134</v>
      </c>
      <c r="B156" s="179">
        <f t="shared" si="32"/>
        <v>19.190424329999995</v>
      </c>
      <c r="C156" s="179">
        <f t="shared" si="32"/>
        <v>23.696735816249994</v>
      </c>
      <c r="D156" s="179">
        <f t="shared" si="32"/>
        <v>27.638710448999998</v>
      </c>
      <c r="E156" s="179">
        <f t="shared" si="32"/>
        <v>31.584293102249994</v>
      </c>
      <c r="F156" s="179">
        <f t="shared" si="32"/>
        <v>32.783217090749993</v>
      </c>
      <c r="G156" s="179">
        <f t="shared" si="32"/>
        <v>34.035518558999996</v>
      </c>
      <c r="H156" s="179">
        <f t="shared" si="32"/>
        <v>37.74042502124999</v>
      </c>
      <c r="I156" s="180">
        <f t="shared" si="32"/>
        <v>38.872706748749991</v>
      </c>
      <c r="R156" s="385">
        <f t="shared" si="33"/>
        <v>2.4999999999999828E-2</v>
      </c>
      <c r="S156" s="385">
        <f t="shared" si="31"/>
        <v>2.4999999999999845E-2</v>
      </c>
      <c r="T156" s="385">
        <f t="shared" si="31"/>
        <v>2.4999999999999942E-2</v>
      </c>
      <c r="U156" s="385">
        <f t="shared" si="31"/>
        <v>2.4999999999999897E-2</v>
      </c>
      <c r="V156" s="385">
        <f t="shared" si="31"/>
        <v>2.4999999999999859E-2</v>
      </c>
      <c r="W156" s="385">
        <f t="shared" si="31"/>
        <v>2.4999999999999918E-2</v>
      </c>
      <c r="X156" s="385">
        <f t="shared" si="31"/>
        <v>2.499999999999989E-2</v>
      </c>
      <c r="Y156" s="385">
        <f t="shared" si="31"/>
        <v>2.4999999999999953E-2</v>
      </c>
    </row>
    <row r="157" spans="1:25" x14ac:dyDescent="0.2">
      <c r="A157" s="178" t="s">
        <v>135</v>
      </c>
      <c r="B157" s="179">
        <f t="shared" si="32"/>
        <v>19.766115836249998</v>
      </c>
      <c r="C157" s="179">
        <f t="shared" si="32"/>
        <v>24.407728091249993</v>
      </c>
      <c r="D157" s="179">
        <f t="shared" si="32"/>
        <v>28.467918454499998</v>
      </c>
      <c r="E157" s="179">
        <f t="shared" si="32"/>
        <v>32.531716838249991</v>
      </c>
      <c r="F157" s="179">
        <f t="shared" si="32"/>
        <v>33.766827149999997</v>
      </c>
      <c r="G157" s="179">
        <f t="shared" si="32"/>
        <v>35.056588360500001</v>
      </c>
      <c r="H157" s="179">
        <f t="shared" si="32"/>
        <v>38.872706748749991</v>
      </c>
      <c r="I157" s="180">
        <f t="shared" si="32"/>
        <v>40.038840198000003</v>
      </c>
      <c r="R157" s="385">
        <f t="shared" si="33"/>
        <v>2.5000000000000001E-2</v>
      </c>
      <c r="S157" s="385">
        <f t="shared" si="31"/>
        <v>2.4999999999999838E-2</v>
      </c>
      <c r="T157" s="385">
        <f t="shared" si="31"/>
        <v>2.4999999999999922E-2</v>
      </c>
      <c r="U157" s="385">
        <f t="shared" si="31"/>
        <v>2.499999999999987E-2</v>
      </c>
      <c r="V157" s="385">
        <f t="shared" si="31"/>
        <v>2.4999999999999859E-2</v>
      </c>
      <c r="W157" s="385">
        <f t="shared" si="31"/>
        <v>2.4999999999999984E-2</v>
      </c>
      <c r="X157" s="385">
        <f t="shared" si="31"/>
        <v>2.4999999999999953E-2</v>
      </c>
      <c r="Y157" s="385">
        <f t="shared" si="31"/>
        <v>2.4999999999999974E-2</v>
      </c>
    </row>
    <row r="158" spans="1:25" x14ac:dyDescent="0.2">
      <c r="A158" s="178" t="s">
        <v>136</v>
      </c>
      <c r="B158" s="179">
        <f t="shared" si="32"/>
        <v>20.3592107355</v>
      </c>
      <c r="C158" s="179">
        <f t="shared" si="32"/>
        <v>25.139944016249995</v>
      </c>
      <c r="D158" s="179">
        <f t="shared" si="32"/>
        <v>29.321958130499993</v>
      </c>
      <c r="E158" s="179">
        <f t="shared" si="32"/>
        <v>33.507792501749996</v>
      </c>
      <c r="F158" s="179">
        <f t="shared" si="32"/>
        <v>34.779725846250003</v>
      </c>
      <c r="G158" s="179">
        <f t="shared" si="32"/>
        <v>36.108326336249988</v>
      </c>
      <c r="H158" s="179">
        <f t="shared" si="32"/>
        <v>40.038946316249991</v>
      </c>
      <c r="I158" s="180">
        <f t="shared" si="32"/>
        <v>41.24009878799999</v>
      </c>
      <c r="R158" s="385">
        <f t="shared" si="33"/>
        <v>2.4999999999999925E-2</v>
      </c>
      <c r="S158" s="385">
        <f t="shared" si="31"/>
        <v>2.4999999999999939E-2</v>
      </c>
      <c r="T158" s="385">
        <f t="shared" si="31"/>
        <v>2.4999999999999866E-2</v>
      </c>
      <c r="U158" s="385">
        <f t="shared" si="31"/>
        <v>2.4999999999999925E-2</v>
      </c>
      <c r="V158" s="385">
        <f t="shared" si="31"/>
        <v>2.499999999999996E-2</v>
      </c>
      <c r="W158" s="385">
        <f t="shared" si="31"/>
        <v>2.4999999999999828E-2</v>
      </c>
      <c r="X158" s="385">
        <f t="shared" si="31"/>
        <v>2.4999999999999935E-2</v>
      </c>
      <c r="Y158" s="385">
        <f t="shared" si="31"/>
        <v>2.4999999999999824E-2</v>
      </c>
    </row>
    <row r="159" spans="1:25" x14ac:dyDescent="0.2">
      <c r="A159" s="178" t="s">
        <v>137</v>
      </c>
      <c r="B159" s="179">
        <f t="shared" si="32"/>
        <v>20.969921264249997</v>
      </c>
      <c r="C159" s="179">
        <f t="shared" si="32"/>
        <v>25.894232537249994</v>
      </c>
      <c r="D159" s="179">
        <f t="shared" si="32"/>
        <v>30.201678422999997</v>
      </c>
      <c r="E159" s="179">
        <f t="shared" si="32"/>
        <v>34.51294456574999</v>
      </c>
      <c r="F159" s="179">
        <f t="shared" si="32"/>
        <v>35.823186598499994</v>
      </c>
      <c r="G159" s="179">
        <f t="shared" si="32"/>
        <v>37.191581432249997</v>
      </c>
      <c r="H159" s="179">
        <f t="shared" si="32"/>
        <v>41.24009878799999</v>
      </c>
      <c r="I159" s="180">
        <f t="shared" si="32"/>
        <v>42.477225346499992</v>
      </c>
      <c r="R159" s="385">
        <f t="shared" si="33"/>
        <v>2.4999999999999991E-2</v>
      </c>
      <c r="S159" s="385">
        <f t="shared" si="31"/>
        <v>2.4999999999999883E-2</v>
      </c>
      <c r="T159" s="385">
        <f t="shared" si="31"/>
        <v>2.4999999999999925E-2</v>
      </c>
      <c r="U159" s="385">
        <f t="shared" si="31"/>
        <v>2.4999999999999859E-2</v>
      </c>
      <c r="V159" s="385">
        <f t="shared" si="31"/>
        <v>2.4999999999999876E-2</v>
      </c>
      <c r="W159" s="385">
        <f t="shared" si="31"/>
        <v>2.499999999999987E-2</v>
      </c>
      <c r="X159" s="385">
        <f t="shared" si="31"/>
        <v>2.4999999999999824E-2</v>
      </c>
      <c r="Y159" s="385">
        <f t="shared" si="31"/>
        <v>2.4999999999999911E-2</v>
      </c>
    </row>
    <row r="160" spans="1:25" x14ac:dyDescent="0.2">
      <c r="A160" s="181" t="s">
        <v>185</v>
      </c>
      <c r="B160" s="182">
        <f t="shared" si="32"/>
        <v>21.808679912249996</v>
      </c>
      <c r="C160" s="182">
        <f t="shared" si="32"/>
        <v>26.929946657249999</v>
      </c>
      <c r="D160" s="182">
        <f t="shared" si="32"/>
        <v>31.409516344499998</v>
      </c>
      <c r="E160" s="182">
        <f t="shared" si="32"/>
        <v>35.893542998249991</v>
      </c>
      <c r="F160" s="182">
        <f t="shared" si="32"/>
        <v>37.25610132824999</v>
      </c>
      <c r="G160" s="182">
        <f t="shared" si="32"/>
        <v>38.67914706074999</v>
      </c>
      <c r="H160" s="182">
        <f t="shared" si="32"/>
        <v>42.889600865999995</v>
      </c>
      <c r="I160" s="183">
        <f t="shared" si="32"/>
        <v>44.176390765499995</v>
      </c>
      <c r="R160" s="385">
        <f t="shared" si="33"/>
        <v>2.499999999999989E-2</v>
      </c>
      <c r="S160" s="385">
        <f t="shared" si="31"/>
        <v>2.4999999999999963E-2</v>
      </c>
      <c r="T160" s="385">
        <f t="shared" si="31"/>
        <v>2.4999999999999932E-2</v>
      </c>
      <c r="U160" s="385">
        <f t="shared" si="31"/>
        <v>2.4999999999999828E-2</v>
      </c>
      <c r="V160" s="385">
        <f t="shared" si="31"/>
        <v>2.4999999999999814E-2</v>
      </c>
      <c r="W160" s="385">
        <f t="shared" si="31"/>
        <v>2.4999999999999929E-2</v>
      </c>
      <c r="X160" s="385">
        <f t="shared" si="31"/>
        <v>2.4999999999999935E-2</v>
      </c>
      <c r="Y160" s="385">
        <f t="shared" si="31"/>
        <v>2.4999999999999967E-2</v>
      </c>
    </row>
    <row r="161" spans="1:19" x14ac:dyDescent="0.2">
      <c r="A161" s="166" t="s">
        <v>153</v>
      </c>
      <c r="K161" s="82" t="s">
        <v>186</v>
      </c>
    </row>
    <row r="162" spans="1:19" x14ac:dyDescent="0.2">
      <c r="A162" s="167" t="s">
        <v>145</v>
      </c>
      <c r="B162" s="122"/>
      <c r="C162" s="184"/>
      <c r="D162" s="169" t="s">
        <v>2</v>
      </c>
      <c r="E162" s="134"/>
      <c r="F162" s="134" t="s">
        <v>67</v>
      </c>
      <c r="G162" s="122" t="s">
        <v>68</v>
      </c>
      <c r="H162" s="124" t="s">
        <v>69</v>
      </c>
      <c r="I162" s="380"/>
      <c r="J162" s="134" t="s">
        <v>67</v>
      </c>
      <c r="K162" s="122" t="s">
        <v>68</v>
      </c>
      <c r="L162" s="124" t="s">
        <v>68</v>
      </c>
      <c r="Q162" s="134" t="s">
        <v>67</v>
      </c>
      <c r="R162" s="122" t="s">
        <v>68</v>
      </c>
      <c r="S162" s="124" t="s">
        <v>68</v>
      </c>
    </row>
    <row r="163" spans="1:19" x14ac:dyDescent="0.2">
      <c r="A163" s="185" t="s">
        <v>151</v>
      </c>
      <c r="B163" s="186"/>
      <c r="C163" s="184"/>
      <c r="D163" s="187" t="s">
        <v>67</v>
      </c>
      <c r="E163" s="207" t="s">
        <v>270</v>
      </c>
      <c r="F163" s="410">
        <f>F125*1.025</f>
        <v>11.002658514749998</v>
      </c>
      <c r="G163" s="410">
        <f t="shared" ref="G163:H163" si="34">G125*1.025</f>
        <v>12.836487992999997</v>
      </c>
      <c r="H163" s="411">
        <f t="shared" si="34"/>
        <v>14.120200463249997</v>
      </c>
      <c r="I163" s="381"/>
      <c r="J163" s="382"/>
      <c r="K163" s="113"/>
      <c r="L163" s="388"/>
      <c r="Q163" s="385">
        <f>(F163-F125)/F125</f>
        <v>2.4999999999999991E-2</v>
      </c>
      <c r="R163" s="385">
        <f t="shared" ref="R163:S171" si="35">(G163-G125)/G125</f>
        <v>2.4999999999999852E-2</v>
      </c>
      <c r="S163" s="385">
        <f t="shared" si="35"/>
        <v>2.499999999999987E-2</v>
      </c>
    </row>
    <row r="164" spans="1:19" x14ac:dyDescent="0.2">
      <c r="A164" s="87"/>
      <c r="B164" s="126"/>
      <c r="D164" s="424"/>
      <c r="E164" s="428">
        <v>2</v>
      </c>
      <c r="F164" s="205">
        <f t="shared" ref="F164:H171" si="36">F126*1.025</f>
        <v>11.552775522749998</v>
      </c>
      <c r="G164" s="205">
        <f t="shared" si="36"/>
        <v>13.477972814249998</v>
      </c>
      <c r="H164" s="206">
        <f t="shared" si="36"/>
        <v>14.825886825749997</v>
      </c>
      <c r="I164" s="394"/>
      <c r="Q164" s="385">
        <f t="shared" ref="Q164:Q169" si="37">(F164-F126)/F126</f>
        <v>2.4999999999999988E-2</v>
      </c>
      <c r="R164" s="385">
        <f t="shared" si="35"/>
        <v>2.4999999999999897E-2</v>
      </c>
      <c r="S164" s="385">
        <f t="shared" si="35"/>
        <v>2.499999999999987E-2</v>
      </c>
    </row>
    <row r="165" spans="1:19" x14ac:dyDescent="0.2">
      <c r="A165" s="87"/>
      <c r="B165" s="126"/>
      <c r="D165" s="424"/>
      <c r="E165" s="425">
        <v>3</v>
      </c>
      <c r="F165" s="138">
        <f t="shared" si="36"/>
        <v>12.130801630499997</v>
      </c>
      <c r="G165" s="138">
        <f t="shared" si="36"/>
        <v>14.152248174749998</v>
      </c>
      <c r="H165" s="139">
        <f t="shared" si="36"/>
        <v>15.567547274999997</v>
      </c>
      <c r="I165" s="394"/>
      <c r="Q165" s="385">
        <f t="shared" si="37"/>
        <v>2.4999999999999845E-2</v>
      </c>
      <c r="R165" s="385">
        <f t="shared" si="35"/>
        <v>2.4999999999999908E-2</v>
      </c>
      <c r="S165" s="385">
        <f t="shared" si="35"/>
        <v>2.4999999999999925E-2</v>
      </c>
    </row>
    <row r="166" spans="1:19" x14ac:dyDescent="0.2">
      <c r="A166" s="87"/>
      <c r="B166" s="126"/>
      <c r="D166" s="424"/>
      <c r="E166" s="425">
        <v>4</v>
      </c>
      <c r="F166" s="138">
        <f t="shared" si="36"/>
        <v>12.615762032999999</v>
      </c>
      <c r="G166" s="138">
        <f t="shared" si="36"/>
        <v>14.718176801999997</v>
      </c>
      <c r="H166" s="139">
        <f t="shared" si="36"/>
        <v>16.190143047749999</v>
      </c>
      <c r="I166" s="394"/>
      <c r="Q166" s="385">
        <f t="shared" si="37"/>
        <v>2.4999999999999967E-2</v>
      </c>
      <c r="R166" s="385">
        <f t="shared" si="35"/>
        <v>2.4999999999999852E-2</v>
      </c>
      <c r="S166" s="385">
        <f t="shared" si="35"/>
        <v>2.4999999999999939E-2</v>
      </c>
    </row>
    <row r="167" spans="1:19" x14ac:dyDescent="0.2">
      <c r="A167" s="87"/>
      <c r="B167" s="126"/>
      <c r="D167" s="424"/>
      <c r="E167" s="425">
        <v>5</v>
      </c>
      <c r="F167" s="138">
        <f t="shared" si="36"/>
        <v>13.120672666499997</v>
      </c>
      <c r="G167" s="138">
        <f t="shared" si="36"/>
        <v>15.307133089499999</v>
      </c>
      <c r="H167" s="139">
        <f t="shared" si="36"/>
        <v>16.837888845749998</v>
      </c>
      <c r="I167" s="394"/>
      <c r="Q167" s="385">
        <f t="shared" si="37"/>
        <v>2.4999999999999915E-2</v>
      </c>
      <c r="R167" s="385">
        <f t="shared" si="35"/>
        <v>2.499999999999997E-2</v>
      </c>
      <c r="S167" s="385">
        <f t="shared" si="35"/>
        <v>2.4999999999999908E-2</v>
      </c>
    </row>
    <row r="168" spans="1:19" x14ac:dyDescent="0.2">
      <c r="A168" s="87"/>
      <c r="B168" s="126"/>
      <c r="D168" s="424"/>
      <c r="E168" s="425">
        <v>6</v>
      </c>
      <c r="F168" s="138">
        <f t="shared" si="36"/>
        <v>13.645109057999997</v>
      </c>
      <c r="G168" s="138">
        <f t="shared" si="36"/>
        <v>15.919223155499997</v>
      </c>
      <c r="H168" s="139">
        <f t="shared" si="36"/>
        <v>17.510996905499997</v>
      </c>
      <c r="I168" s="394"/>
      <c r="Q168" s="385">
        <f t="shared" si="37"/>
        <v>2.4999999999999932E-2</v>
      </c>
      <c r="R168" s="385">
        <f t="shared" si="35"/>
        <v>2.4999999999999908E-2</v>
      </c>
      <c r="S168" s="385">
        <f t="shared" si="35"/>
        <v>2.4999999999999953E-2</v>
      </c>
    </row>
    <row r="169" spans="1:19" x14ac:dyDescent="0.2">
      <c r="A169" s="87"/>
      <c r="B169" s="126"/>
      <c r="D169" s="424"/>
      <c r="E169" s="425">
        <v>7</v>
      </c>
      <c r="F169" s="138">
        <f t="shared" si="36"/>
        <v>14.191299690749998</v>
      </c>
      <c r="G169" s="138">
        <f t="shared" si="36"/>
        <v>16.555720419</v>
      </c>
      <c r="H169" s="139">
        <f t="shared" si="36"/>
        <v>18.211483473749997</v>
      </c>
      <c r="I169" s="394"/>
      <c r="Q169" s="385">
        <f t="shared" si="37"/>
        <v>2.4999999999999918E-2</v>
      </c>
      <c r="R169" s="385">
        <f t="shared" si="35"/>
        <v>2.4999999999999977E-2</v>
      </c>
      <c r="S169" s="385">
        <f t="shared" si="35"/>
        <v>2.499999999999987E-2</v>
      </c>
    </row>
    <row r="170" spans="1:19" x14ac:dyDescent="0.2">
      <c r="A170" s="87"/>
      <c r="B170" s="126"/>
      <c r="D170" s="424"/>
      <c r="E170" s="425">
        <v>8</v>
      </c>
      <c r="F170" s="138" t="s">
        <v>80</v>
      </c>
      <c r="G170" s="138">
        <f t="shared" si="36"/>
        <v>17.218216653749998</v>
      </c>
      <c r="H170" s="139">
        <f t="shared" si="36"/>
        <v>18.939985259999993</v>
      </c>
      <c r="I170" s="394"/>
      <c r="Q170" s="385"/>
      <c r="R170" s="385">
        <f t="shared" si="35"/>
        <v>2.4999999999999835E-2</v>
      </c>
      <c r="S170" s="385">
        <f t="shared" si="35"/>
        <v>2.4999999999999908E-2</v>
      </c>
    </row>
    <row r="171" spans="1:19" x14ac:dyDescent="0.2">
      <c r="A171" s="87"/>
      <c r="B171" s="126"/>
      <c r="D171" s="424"/>
      <c r="E171" s="426">
        <v>9</v>
      </c>
      <c r="F171" s="427" t="s">
        <v>80</v>
      </c>
      <c r="G171" s="141">
        <f t="shared" si="36"/>
        <v>17.562464256749998</v>
      </c>
      <c r="H171" s="142">
        <f t="shared" si="36"/>
        <v>19.318933530749998</v>
      </c>
      <c r="I171" s="394"/>
      <c r="Q171" s="385"/>
      <c r="R171" s="385">
        <f t="shared" si="35"/>
        <v>2.4999999999999824E-2</v>
      </c>
      <c r="S171" s="385">
        <f t="shared" si="35"/>
        <v>2.4999999999999863E-2</v>
      </c>
    </row>
    <row r="174" spans="1:19" ht="15.75" x14ac:dyDescent="0.25">
      <c r="A174" s="165" t="s">
        <v>144</v>
      </c>
      <c r="B174" s="130"/>
      <c r="C174" s="130"/>
      <c r="D174" s="130"/>
      <c r="E174" s="130"/>
      <c r="F174" s="130"/>
      <c r="G174" s="130"/>
      <c r="H174" s="130"/>
      <c r="I174" s="406"/>
    </row>
    <row r="176" spans="1:19" x14ac:dyDescent="0.2">
      <c r="A176" s="166" t="s">
        <v>152</v>
      </c>
      <c r="B176" s="111"/>
      <c r="C176" s="111"/>
      <c r="D176" s="111"/>
      <c r="E176" s="111"/>
      <c r="F176" s="111"/>
      <c r="G176" s="111"/>
      <c r="H176" s="111"/>
      <c r="I176" s="111"/>
    </row>
    <row r="177" spans="1:25" x14ac:dyDescent="0.2">
      <c r="A177" s="167" t="s">
        <v>145</v>
      </c>
      <c r="B177" s="168"/>
      <c r="C177" s="122"/>
      <c r="D177" s="122"/>
      <c r="E177" s="123"/>
      <c r="F177" s="169" t="s">
        <v>2</v>
      </c>
      <c r="G177" s="111"/>
      <c r="H177" s="111"/>
      <c r="I177" s="111"/>
    </row>
    <row r="178" spans="1:25" x14ac:dyDescent="0.2">
      <c r="A178" s="170" t="s">
        <v>146</v>
      </c>
      <c r="B178" s="87"/>
      <c r="C178" s="126"/>
      <c r="D178" s="126"/>
      <c r="F178" s="171">
        <v>111</v>
      </c>
    </row>
    <row r="179" spans="1:25" x14ac:dyDescent="0.2">
      <c r="A179" s="170" t="s">
        <v>147</v>
      </c>
      <c r="B179" s="87"/>
      <c r="C179" s="126"/>
      <c r="D179" s="126"/>
      <c r="F179" s="171">
        <v>112</v>
      </c>
    </row>
    <row r="180" spans="1:25" x14ac:dyDescent="0.2">
      <c r="A180" s="170" t="s">
        <v>148</v>
      </c>
      <c r="B180" s="87"/>
      <c r="C180" s="126"/>
      <c r="D180" s="126"/>
      <c r="F180" s="171">
        <v>113</v>
      </c>
    </row>
    <row r="181" spans="1:25" x14ac:dyDescent="0.2">
      <c r="A181" s="170" t="s">
        <v>149</v>
      </c>
      <c r="B181" s="87"/>
      <c r="C181" s="126"/>
      <c r="D181" s="126"/>
      <c r="F181" s="171">
        <v>114</v>
      </c>
    </row>
    <row r="182" spans="1:25" x14ac:dyDescent="0.2">
      <c r="A182" s="172" t="s">
        <v>150</v>
      </c>
      <c r="B182" s="173"/>
      <c r="C182" s="131"/>
      <c r="D182" s="131"/>
      <c r="E182" s="130"/>
      <c r="F182" s="174">
        <v>117</v>
      </c>
    </row>
    <row r="183" spans="1:25" x14ac:dyDescent="0.2">
      <c r="A183" s="407"/>
      <c r="B183" s="407"/>
      <c r="C183" s="144"/>
      <c r="D183" s="144"/>
      <c r="E183" s="143"/>
      <c r="F183" s="408"/>
    </row>
    <row r="184" spans="1:25" ht="15.75" x14ac:dyDescent="0.25">
      <c r="A184" s="165" t="s">
        <v>144</v>
      </c>
      <c r="B184" s="130"/>
      <c r="C184" s="130"/>
      <c r="D184" s="130"/>
      <c r="E184" s="130"/>
      <c r="F184" s="130"/>
      <c r="G184" s="130"/>
      <c r="H184" s="130"/>
      <c r="I184" s="406" t="s">
        <v>267</v>
      </c>
      <c r="K184" s="82" t="s">
        <v>186</v>
      </c>
      <c r="R184" s="82" t="s">
        <v>187</v>
      </c>
    </row>
    <row r="185" spans="1:25" x14ac:dyDescent="0.2">
      <c r="A185" s="134"/>
      <c r="B185" s="122">
        <v>110</v>
      </c>
      <c r="C185" s="122">
        <v>111</v>
      </c>
      <c r="D185" s="122">
        <v>112</v>
      </c>
      <c r="E185" s="122">
        <v>113</v>
      </c>
      <c r="F185" s="122">
        <v>114</v>
      </c>
      <c r="G185" s="122">
        <v>115</v>
      </c>
      <c r="H185" s="122">
        <v>117</v>
      </c>
      <c r="I185" s="124">
        <v>118</v>
      </c>
      <c r="J185" s="134">
        <v>110</v>
      </c>
      <c r="K185" s="122">
        <v>111</v>
      </c>
      <c r="L185" s="122">
        <v>112</v>
      </c>
      <c r="M185" s="122">
        <v>113</v>
      </c>
      <c r="N185" s="122">
        <v>114</v>
      </c>
      <c r="O185" s="122">
        <v>115</v>
      </c>
      <c r="P185" s="122">
        <v>117</v>
      </c>
      <c r="Q185" s="122">
        <v>118</v>
      </c>
      <c r="R185" s="134">
        <v>110</v>
      </c>
      <c r="S185" s="122">
        <v>111</v>
      </c>
      <c r="T185" s="122">
        <v>112</v>
      </c>
      <c r="U185" s="122">
        <v>113</v>
      </c>
      <c r="V185" s="122">
        <v>114</v>
      </c>
      <c r="W185" s="122">
        <v>115</v>
      </c>
      <c r="X185" s="122">
        <v>117</v>
      </c>
      <c r="Y185" s="124">
        <v>118</v>
      </c>
    </row>
    <row r="186" spans="1:25" x14ac:dyDescent="0.2">
      <c r="A186" s="193" t="s">
        <v>270</v>
      </c>
      <c r="B186" s="422">
        <f>B148*1.0275</f>
        <v>15.232181238933748</v>
      </c>
      <c r="C186" s="422">
        <f t="shared" ref="C186:I186" si="38">C148*1.0275</f>
        <v>18.809014646441245</v>
      </c>
      <c r="D186" s="422">
        <f t="shared" si="38"/>
        <v>21.938144177249999</v>
      </c>
      <c r="E186" s="422">
        <f t="shared" si="38"/>
        <v>25.069563474598123</v>
      </c>
      <c r="F186" s="422">
        <f t="shared" si="38"/>
        <v>26.021234062963121</v>
      </c>
      <c r="G186" s="422">
        <f t="shared" si="38"/>
        <v>27.015646960063123</v>
      </c>
      <c r="H186" s="422">
        <f t="shared" si="38"/>
        <v>29.956143342628121</v>
      </c>
      <c r="I186" s="423">
        <f t="shared" si="38"/>
        <v>30.854931227583744</v>
      </c>
      <c r="J186" s="382"/>
      <c r="K186" s="113"/>
      <c r="L186" s="113"/>
      <c r="M186" s="113"/>
      <c r="N186" s="113"/>
      <c r="O186" s="113"/>
      <c r="P186" s="214"/>
      <c r="Q186" s="214"/>
      <c r="R186" s="385">
        <f>(B186-B148)/B148</f>
        <v>2.7500000000000024E-2</v>
      </c>
      <c r="S186" s="385">
        <f t="shared" ref="S186:Y198" si="39">(C186-C148)/C148</f>
        <v>2.7500000000000052E-2</v>
      </c>
      <c r="T186" s="385">
        <f t="shared" si="39"/>
        <v>2.7500000000000108E-2</v>
      </c>
      <c r="U186" s="385">
        <f t="shared" si="39"/>
        <v>2.7500000000000066E-2</v>
      </c>
      <c r="V186" s="385">
        <f t="shared" si="39"/>
        <v>2.7500000000000056E-2</v>
      </c>
      <c r="W186" s="385">
        <f t="shared" si="39"/>
        <v>2.7500000000000014E-2</v>
      </c>
      <c r="X186" s="385">
        <f t="shared" si="39"/>
        <v>2.7500000000000066E-2</v>
      </c>
      <c r="Y186" s="385">
        <f t="shared" si="39"/>
        <v>2.7500000000000111E-2</v>
      </c>
    </row>
    <row r="187" spans="1:25" x14ac:dyDescent="0.2">
      <c r="A187" s="419" t="s">
        <v>127</v>
      </c>
      <c r="B187" s="420">
        <f t="shared" ref="B187:I198" si="40">B149*1.0275</f>
        <v>15.993910241032498</v>
      </c>
      <c r="C187" s="420">
        <f t="shared" si="40"/>
        <v>19.749454475113122</v>
      </c>
      <c r="D187" s="420">
        <f t="shared" si="40"/>
        <v>23.035160422614371</v>
      </c>
      <c r="E187" s="420">
        <f t="shared" si="40"/>
        <v>26.323156136654998</v>
      </c>
      <c r="F187" s="420">
        <f t="shared" si="40"/>
        <v>27.322584712841252</v>
      </c>
      <c r="G187" s="420">
        <f t="shared" si="40"/>
        <v>28.366391145290621</v>
      </c>
      <c r="H187" s="420">
        <f t="shared" si="40"/>
        <v>31.453977768884997</v>
      </c>
      <c r="I187" s="421">
        <f t="shared" si="40"/>
        <v>32.397579656111247</v>
      </c>
      <c r="R187" s="385">
        <f t="shared" ref="R187:R198" si="41">(B187-B149)/B149</f>
        <v>2.7500000000000035E-2</v>
      </c>
      <c r="S187" s="385">
        <f t="shared" si="39"/>
        <v>2.7499999999999993E-2</v>
      </c>
      <c r="T187" s="385">
        <f t="shared" si="39"/>
        <v>2.7500000000000076E-2</v>
      </c>
      <c r="U187" s="385">
        <f t="shared" si="39"/>
        <v>2.7500000000000056E-2</v>
      </c>
      <c r="V187" s="385">
        <f t="shared" si="39"/>
        <v>2.7500000000000101E-2</v>
      </c>
      <c r="W187" s="385">
        <f t="shared" si="39"/>
        <v>2.7500000000000097E-2</v>
      </c>
      <c r="X187" s="385">
        <f t="shared" si="39"/>
        <v>2.7500000000000024E-2</v>
      </c>
      <c r="Y187" s="385">
        <f t="shared" si="39"/>
        <v>2.7500000000000108E-2</v>
      </c>
    </row>
    <row r="188" spans="1:25" x14ac:dyDescent="0.2">
      <c r="A188" s="178" t="s">
        <v>128</v>
      </c>
      <c r="B188" s="179">
        <f t="shared" si="40"/>
        <v>16.513687245470621</v>
      </c>
      <c r="C188" s="179">
        <f t="shared" si="40"/>
        <v>20.391352361651247</v>
      </c>
      <c r="D188" s="179">
        <f t="shared" si="40"/>
        <v>23.783586971484372</v>
      </c>
      <c r="E188" s="179">
        <f t="shared" si="40"/>
        <v>27.178765566868123</v>
      </c>
      <c r="F188" s="179">
        <f t="shared" si="40"/>
        <v>28.210577984111247</v>
      </c>
      <c r="G188" s="179">
        <f t="shared" si="40"/>
        <v>29.288185732141873</v>
      </c>
      <c r="H188" s="179">
        <f t="shared" si="40"/>
        <v>32.476304010464993</v>
      </c>
      <c r="I188" s="180">
        <f t="shared" si="40"/>
        <v>33.450545154718128</v>
      </c>
      <c r="R188" s="385">
        <f t="shared" si="41"/>
        <v>2.7499999999999976E-2</v>
      </c>
      <c r="S188" s="385">
        <f t="shared" si="39"/>
        <v>2.7500000000000101E-2</v>
      </c>
      <c r="T188" s="385">
        <f t="shared" si="39"/>
        <v>2.7500000000000045E-2</v>
      </c>
      <c r="U188" s="385">
        <f t="shared" si="39"/>
        <v>2.7500000000000017E-2</v>
      </c>
      <c r="V188" s="385">
        <f t="shared" si="39"/>
        <v>2.7500000000000097E-2</v>
      </c>
      <c r="W188" s="385">
        <f t="shared" si="39"/>
        <v>2.7500000000000094E-2</v>
      </c>
      <c r="X188" s="385">
        <f t="shared" si="39"/>
        <v>2.7499999999999979E-2</v>
      </c>
      <c r="Y188" s="385">
        <f t="shared" si="39"/>
        <v>2.750000000000017E-2</v>
      </c>
    </row>
    <row r="189" spans="1:25" x14ac:dyDescent="0.2">
      <c r="A189" s="178" t="s">
        <v>129</v>
      </c>
      <c r="B189" s="179">
        <f t="shared" si="40"/>
        <v>17.009040073488748</v>
      </c>
      <c r="C189" s="179">
        <f t="shared" si="40"/>
        <v>21.003156173671872</v>
      </c>
      <c r="D189" s="179">
        <f t="shared" si="40"/>
        <v>24.497121839754371</v>
      </c>
      <c r="E189" s="179">
        <f t="shared" si="40"/>
        <v>27.994031491387499</v>
      </c>
      <c r="F189" s="179">
        <f t="shared" si="40"/>
        <v>29.056810275163123</v>
      </c>
      <c r="G189" s="179">
        <f t="shared" si="40"/>
        <v>30.166910900752494</v>
      </c>
      <c r="H189" s="179">
        <f t="shared" si="40"/>
        <v>33.450545154718128</v>
      </c>
      <c r="I189" s="180">
        <f t="shared" si="40"/>
        <v>34.454008081473745</v>
      </c>
      <c r="R189" s="385">
        <f t="shared" si="41"/>
        <v>2.7500000000000139E-2</v>
      </c>
      <c r="S189" s="385">
        <f t="shared" si="39"/>
        <v>2.7500000000000063E-2</v>
      </c>
      <c r="T189" s="385">
        <f t="shared" si="39"/>
        <v>2.750000000000009E-2</v>
      </c>
      <c r="U189" s="385">
        <f t="shared" si="39"/>
        <v>2.7500000000000122E-2</v>
      </c>
      <c r="V189" s="385">
        <f t="shared" si="39"/>
        <v>2.7500000000000118E-2</v>
      </c>
      <c r="W189" s="385">
        <f t="shared" si="39"/>
        <v>2.7500000000000073E-2</v>
      </c>
      <c r="X189" s="385">
        <f t="shared" si="39"/>
        <v>2.750000000000017E-2</v>
      </c>
      <c r="Y189" s="385">
        <f t="shared" si="39"/>
        <v>2.7500000000000059E-2</v>
      </c>
    </row>
    <row r="190" spans="1:25" x14ac:dyDescent="0.2">
      <c r="A190" s="178" t="s">
        <v>130</v>
      </c>
      <c r="B190" s="179">
        <f t="shared" si="40"/>
        <v>17.519330902263746</v>
      </c>
      <c r="C190" s="179">
        <f t="shared" si="40"/>
        <v>21.633169081505621</v>
      </c>
      <c r="D190" s="179">
        <f t="shared" si="40"/>
        <v>25.232027862391874</v>
      </c>
      <c r="E190" s="179">
        <f t="shared" si="40"/>
        <v>28.833721592326871</v>
      </c>
      <c r="F190" s="179">
        <f t="shared" si="40"/>
        <v>29.928557107653752</v>
      </c>
      <c r="G190" s="179">
        <f t="shared" si="40"/>
        <v>31.071913866314997</v>
      </c>
      <c r="H190" s="179">
        <f t="shared" si="40"/>
        <v>34.454008081473745</v>
      </c>
      <c r="I190" s="180">
        <f t="shared" si="40"/>
        <v>35.487674119248744</v>
      </c>
      <c r="R190" s="385">
        <f t="shared" si="41"/>
        <v>2.7500000000000177E-2</v>
      </c>
      <c r="S190" s="385">
        <f t="shared" si="39"/>
        <v>2.7500000000000011E-2</v>
      </c>
      <c r="T190" s="385">
        <f t="shared" si="39"/>
        <v>2.7500000000000115E-2</v>
      </c>
      <c r="U190" s="385">
        <f t="shared" si="39"/>
        <v>2.7500000000000024E-2</v>
      </c>
      <c r="V190" s="385">
        <f t="shared" si="39"/>
        <v>2.7500000000000125E-2</v>
      </c>
      <c r="W190" s="385">
        <f t="shared" si="39"/>
        <v>2.7500000000000063E-2</v>
      </c>
      <c r="X190" s="385">
        <f t="shared" si="39"/>
        <v>2.7500000000000059E-2</v>
      </c>
      <c r="Y190" s="385">
        <f t="shared" si="39"/>
        <v>2.7500000000000083E-2</v>
      </c>
    </row>
    <row r="191" spans="1:25" x14ac:dyDescent="0.2">
      <c r="A191" s="178" t="s">
        <v>131</v>
      </c>
      <c r="B191" s="179">
        <f t="shared" si="40"/>
        <v>18.044886841301246</v>
      </c>
      <c r="C191" s="179">
        <f t="shared" si="40"/>
        <v>22.282263377167499</v>
      </c>
      <c r="D191" s="179">
        <f t="shared" si="40"/>
        <v>25.988959258408123</v>
      </c>
      <c r="E191" s="179">
        <f t="shared" si="40"/>
        <v>29.698926234704999</v>
      </c>
      <c r="F191" s="179">
        <f t="shared" si="40"/>
        <v>30.826472700594369</v>
      </c>
      <c r="G191" s="179">
        <f t="shared" si="40"/>
        <v>32.004175957346256</v>
      </c>
      <c r="H191" s="179">
        <f t="shared" si="40"/>
        <v>35.487674119248744</v>
      </c>
      <c r="I191" s="180">
        <f t="shared" si="40"/>
        <v>36.552306523556247</v>
      </c>
      <c r="R191" s="385">
        <f t="shared" si="41"/>
        <v>2.7500000000000174E-2</v>
      </c>
      <c r="S191" s="385">
        <f t="shared" si="39"/>
        <v>2.7500000000000038E-2</v>
      </c>
      <c r="T191" s="385">
        <f t="shared" si="39"/>
        <v>2.7500000000000087E-2</v>
      </c>
      <c r="U191" s="385">
        <f t="shared" si="39"/>
        <v>2.7500000000000049E-2</v>
      </c>
      <c r="V191" s="385">
        <f t="shared" si="39"/>
        <v>2.7500000000000104E-2</v>
      </c>
      <c r="W191" s="385">
        <f t="shared" si="39"/>
        <v>2.7500000000000177E-2</v>
      </c>
      <c r="X191" s="385">
        <f t="shared" si="39"/>
        <v>2.7500000000000083E-2</v>
      </c>
      <c r="Y191" s="385">
        <f t="shared" si="39"/>
        <v>2.7500000000000038E-2</v>
      </c>
    </row>
    <row r="192" spans="1:25" x14ac:dyDescent="0.2">
      <c r="A192" s="178" t="s">
        <v>132</v>
      </c>
      <c r="B192" s="179">
        <f t="shared" si="40"/>
        <v>18.586362109612498</v>
      </c>
      <c r="C192" s="179">
        <f t="shared" si="40"/>
        <v>22.950766170163124</v>
      </c>
      <c r="D192" s="179">
        <f t="shared" si="40"/>
        <v>26.768570246814374</v>
      </c>
      <c r="E192" s="179">
        <f t="shared" si="40"/>
        <v>30.589972528027499</v>
      </c>
      <c r="F192" s="179">
        <f t="shared" si="40"/>
        <v>31.751211272996251</v>
      </c>
      <c r="G192" s="179">
        <f t="shared" si="40"/>
        <v>32.964242356355619</v>
      </c>
      <c r="H192" s="179">
        <f t="shared" si="40"/>
        <v>36.552306523556247</v>
      </c>
      <c r="I192" s="180">
        <f t="shared" si="40"/>
        <v>37.648886622913125</v>
      </c>
      <c r="R192" s="385">
        <f t="shared" si="41"/>
        <v>2.7500000000000063E-2</v>
      </c>
      <c r="S192" s="385">
        <f t="shared" si="39"/>
        <v>2.7500000000000045E-2</v>
      </c>
      <c r="T192" s="385">
        <f t="shared" si="39"/>
        <v>2.7500000000000097E-2</v>
      </c>
      <c r="U192" s="385">
        <f t="shared" si="39"/>
        <v>2.7500000000000111E-2</v>
      </c>
      <c r="V192" s="385">
        <f t="shared" si="39"/>
        <v>2.7500000000000108E-2</v>
      </c>
      <c r="W192" s="385">
        <f t="shared" si="39"/>
        <v>2.7500000000000122E-2</v>
      </c>
      <c r="X192" s="385">
        <f t="shared" si="39"/>
        <v>2.7500000000000038E-2</v>
      </c>
      <c r="Y192" s="385">
        <f t="shared" si="39"/>
        <v>2.7500000000000038E-2</v>
      </c>
    </row>
    <row r="193" spans="1:25" x14ac:dyDescent="0.2">
      <c r="A193" s="178" t="s">
        <v>133</v>
      </c>
      <c r="B193" s="179">
        <f t="shared" si="40"/>
        <v>19.143974780201248</v>
      </c>
      <c r="C193" s="179">
        <f t="shared" si="40"/>
        <v>23.6391136065</v>
      </c>
      <c r="D193" s="179">
        <f t="shared" si="40"/>
        <v>27.571733119625623</v>
      </c>
      <c r="E193" s="179">
        <f t="shared" si="40"/>
        <v>31.507514691305623</v>
      </c>
      <c r="F193" s="179">
        <f t="shared" si="40"/>
        <v>32.703754153376252</v>
      </c>
      <c r="G193" s="179">
        <f t="shared" si="40"/>
        <v>33.953094391859992</v>
      </c>
      <c r="H193" s="179">
        <f t="shared" si="40"/>
        <v>37.648886622913125</v>
      </c>
      <c r="I193" s="180">
        <f t="shared" si="40"/>
        <v>38.778395745836242</v>
      </c>
      <c r="R193" s="385">
        <f t="shared" si="41"/>
        <v>2.7500000000000035E-2</v>
      </c>
      <c r="S193" s="385">
        <f t="shared" si="39"/>
        <v>2.7500000000000149E-2</v>
      </c>
      <c r="T193" s="385">
        <f t="shared" si="39"/>
        <v>2.7500000000000094E-2</v>
      </c>
      <c r="U193" s="385">
        <f t="shared" si="39"/>
        <v>2.7500000000000052E-2</v>
      </c>
      <c r="V193" s="385">
        <f t="shared" si="39"/>
        <v>2.7500000000000163E-2</v>
      </c>
      <c r="W193" s="385">
        <f t="shared" si="39"/>
        <v>2.7499999999999993E-2</v>
      </c>
      <c r="X193" s="385">
        <f t="shared" si="39"/>
        <v>2.7500000000000038E-2</v>
      </c>
      <c r="Y193" s="385">
        <f t="shared" si="39"/>
        <v>2.7499999999999993E-2</v>
      </c>
    </row>
    <row r="194" spans="1:25" x14ac:dyDescent="0.2">
      <c r="A194" s="178" t="s">
        <v>134</v>
      </c>
      <c r="B194" s="179">
        <f t="shared" si="40"/>
        <v>19.718160999074996</v>
      </c>
      <c r="C194" s="179">
        <f t="shared" si="40"/>
        <v>24.348396051196872</v>
      </c>
      <c r="D194" s="179">
        <f t="shared" si="40"/>
        <v>28.398774986347501</v>
      </c>
      <c r="E194" s="179">
        <f t="shared" si="40"/>
        <v>32.452861162561874</v>
      </c>
      <c r="F194" s="179">
        <f t="shared" si="40"/>
        <v>33.684755560745621</v>
      </c>
      <c r="G194" s="179">
        <f t="shared" si="40"/>
        <v>34.971495319372501</v>
      </c>
      <c r="H194" s="179">
        <f t="shared" si="40"/>
        <v>38.778286709334367</v>
      </c>
      <c r="I194" s="180">
        <f t="shared" si="40"/>
        <v>39.941706184340617</v>
      </c>
      <c r="R194" s="385">
        <f t="shared" si="41"/>
        <v>2.7500000000000045E-2</v>
      </c>
      <c r="S194" s="385">
        <f t="shared" si="39"/>
        <v>2.7500000000000118E-2</v>
      </c>
      <c r="T194" s="385">
        <f t="shared" si="39"/>
        <v>2.7500000000000118E-2</v>
      </c>
      <c r="U194" s="385">
        <f t="shared" si="39"/>
        <v>2.7500000000000156E-2</v>
      </c>
      <c r="V194" s="385">
        <f t="shared" si="39"/>
        <v>2.7500000000000115E-2</v>
      </c>
      <c r="W194" s="385">
        <f t="shared" si="39"/>
        <v>2.7500000000000139E-2</v>
      </c>
      <c r="X194" s="385">
        <f t="shared" si="39"/>
        <v>2.7500000000000049E-2</v>
      </c>
      <c r="Y194" s="385">
        <f t="shared" si="39"/>
        <v>2.7500000000000045E-2</v>
      </c>
    </row>
    <row r="195" spans="1:25" x14ac:dyDescent="0.2">
      <c r="A195" s="178" t="s">
        <v>135</v>
      </c>
      <c r="B195" s="179">
        <f t="shared" si="40"/>
        <v>20.309684021746875</v>
      </c>
      <c r="C195" s="179">
        <f t="shared" si="40"/>
        <v>25.078940613759368</v>
      </c>
      <c r="D195" s="179">
        <f t="shared" si="40"/>
        <v>29.250786211998751</v>
      </c>
      <c r="E195" s="179">
        <f t="shared" si="40"/>
        <v>33.426339051301866</v>
      </c>
      <c r="F195" s="179">
        <f t="shared" si="40"/>
        <v>34.695414896625003</v>
      </c>
      <c r="G195" s="179">
        <f t="shared" si="40"/>
        <v>36.020644540413755</v>
      </c>
      <c r="H195" s="179">
        <f t="shared" si="40"/>
        <v>39.941706184340617</v>
      </c>
      <c r="I195" s="180">
        <f t="shared" si="40"/>
        <v>41.139908303445004</v>
      </c>
      <c r="R195" s="385">
        <f t="shared" si="41"/>
        <v>2.7500000000000104E-2</v>
      </c>
      <c r="S195" s="385">
        <f t="shared" si="39"/>
        <v>2.7500000000000007E-2</v>
      </c>
      <c r="T195" s="385">
        <f t="shared" si="39"/>
        <v>2.7500000000000108E-2</v>
      </c>
      <c r="U195" s="385">
        <f t="shared" si="39"/>
        <v>2.7500000000000004E-2</v>
      </c>
      <c r="V195" s="385">
        <f t="shared" si="39"/>
        <v>2.750000000000017E-2</v>
      </c>
      <c r="W195" s="385">
        <f t="shared" si="39"/>
        <v>2.7500000000000125E-2</v>
      </c>
      <c r="X195" s="385">
        <f t="shared" si="39"/>
        <v>2.7500000000000045E-2</v>
      </c>
      <c r="Y195" s="385">
        <f t="shared" si="39"/>
        <v>2.7500000000000042E-2</v>
      </c>
    </row>
    <row r="196" spans="1:25" x14ac:dyDescent="0.2">
      <c r="A196" s="178" t="s">
        <v>136</v>
      </c>
      <c r="B196" s="179">
        <f t="shared" si="40"/>
        <v>20.919089030726251</v>
      </c>
      <c r="C196" s="179">
        <f t="shared" si="40"/>
        <v>25.831292476696873</v>
      </c>
      <c r="D196" s="179">
        <f t="shared" si="40"/>
        <v>30.128311979088746</v>
      </c>
      <c r="E196" s="179">
        <f t="shared" si="40"/>
        <v>34.429256795548127</v>
      </c>
      <c r="F196" s="179">
        <f t="shared" si="40"/>
        <v>35.736168307021877</v>
      </c>
      <c r="G196" s="179">
        <f t="shared" si="40"/>
        <v>37.101305310496862</v>
      </c>
      <c r="H196" s="179">
        <f t="shared" si="40"/>
        <v>41.140017339946866</v>
      </c>
      <c r="I196" s="180">
        <f t="shared" si="40"/>
        <v>42.37420150466999</v>
      </c>
      <c r="R196" s="385">
        <f t="shared" si="41"/>
        <v>2.7500000000000087E-2</v>
      </c>
      <c r="S196" s="385">
        <f t="shared" si="39"/>
        <v>2.7500000000000142E-2</v>
      </c>
      <c r="T196" s="385">
        <f t="shared" si="39"/>
        <v>2.7500000000000097E-2</v>
      </c>
      <c r="U196" s="385">
        <f t="shared" si="39"/>
        <v>2.7500000000000181E-2</v>
      </c>
      <c r="V196" s="385">
        <f t="shared" si="39"/>
        <v>2.7499999999999993E-2</v>
      </c>
      <c r="W196" s="385">
        <f t="shared" si="39"/>
        <v>2.7499999999999986E-2</v>
      </c>
      <c r="X196" s="385">
        <f t="shared" si="39"/>
        <v>2.75E-2</v>
      </c>
      <c r="Y196" s="385">
        <f t="shared" si="39"/>
        <v>2.7500000000000011E-2</v>
      </c>
    </row>
    <row r="197" spans="1:25" x14ac:dyDescent="0.2">
      <c r="A197" s="178" t="s">
        <v>137</v>
      </c>
      <c r="B197" s="179">
        <f t="shared" si="40"/>
        <v>21.546594099016875</v>
      </c>
      <c r="C197" s="179">
        <f t="shared" si="40"/>
        <v>26.60632393202437</v>
      </c>
      <c r="D197" s="179">
        <f t="shared" si="40"/>
        <v>31.032224579632498</v>
      </c>
      <c r="E197" s="179">
        <f t="shared" si="40"/>
        <v>35.462050541308116</v>
      </c>
      <c r="F197" s="179">
        <f t="shared" si="40"/>
        <v>36.80832422995875</v>
      </c>
      <c r="G197" s="179">
        <f t="shared" si="40"/>
        <v>38.214349921636874</v>
      </c>
      <c r="H197" s="179">
        <f t="shared" si="40"/>
        <v>42.37420150466999</v>
      </c>
      <c r="I197" s="180">
        <f t="shared" si="40"/>
        <v>43.645349043528746</v>
      </c>
      <c r="R197" s="385">
        <f t="shared" si="41"/>
        <v>2.7500000000000153E-2</v>
      </c>
      <c r="S197" s="385">
        <f t="shared" si="39"/>
        <v>2.7500000000000042E-2</v>
      </c>
      <c r="T197" s="385">
        <f t="shared" si="39"/>
        <v>2.7500000000000028E-2</v>
      </c>
      <c r="U197" s="385">
        <f t="shared" si="39"/>
        <v>2.7500000000000042E-2</v>
      </c>
      <c r="V197" s="385">
        <f t="shared" si="39"/>
        <v>2.7500000000000156E-2</v>
      </c>
      <c r="W197" s="385">
        <f t="shared" si="39"/>
        <v>2.7500000000000056E-2</v>
      </c>
      <c r="X197" s="385">
        <f t="shared" si="39"/>
        <v>2.7500000000000011E-2</v>
      </c>
      <c r="Y197" s="385">
        <f t="shared" si="39"/>
        <v>2.7500000000000108E-2</v>
      </c>
    </row>
    <row r="198" spans="1:25" x14ac:dyDescent="0.2">
      <c r="A198" s="181" t="s">
        <v>185</v>
      </c>
      <c r="B198" s="182">
        <f t="shared" si="40"/>
        <v>22.408418609836872</v>
      </c>
      <c r="C198" s="182">
        <f t="shared" si="40"/>
        <v>27.670520190324378</v>
      </c>
      <c r="D198" s="182">
        <f t="shared" si="40"/>
        <v>32.273278043973754</v>
      </c>
      <c r="E198" s="182">
        <f t="shared" si="40"/>
        <v>36.880615430701866</v>
      </c>
      <c r="F198" s="182">
        <f t="shared" si="40"/>
        <v>38.280644114776869</v>
      </c>
      <c r="G198" s="182">
        <f t="shared" si="40"/>
        <v>39.742823604920616</v>
      </c>
      <c r="H198" s="182">
        <f t="shared" si="40"/>
        <v>44.069064889814996</v>
      </c>
      <c r="I198" s="183">
        <f t="shared" si="40"/>
        <v>45.39124151155125</v>
      </c>
      <c r="R198" s="385">
        <f t="shared" si="41"/>
        <v>2.7500000000000038E-2</v>
      </c>
      <c r="S198" s="385">
        <f t="shared" si="39"/>
        <v>2.7500000000000142E-2</v>
      </c>
      <c r="T198" s="385">
        <f t="shared" si="39"/>
        <v>2.7500000000000181E-2</v>
      </c>
      <c r="U198" s="385">
        <f t="shared" si="39"/>
        <v>2.75E-2</v>
      </c>
      <c r="V198" s="385">
        <f t="shared" si="39"/>
        <v>2.7500000000000129E-2</v>
      </c>
      <c r="W198" s="385">
        <f t="shared" si="39"/>
        <v>2.7500000000000031E-2</v>
      </c>
      <c r="X198" s="385">
        <f t="shared" si="39"/>
        <v>2.7500000000000024E-2</v>
      </c>
      <c r="Y198" s="385">
        <f t="shared" si="39"/>
        <v>2.7500000000000111E-2</v>
      </c>
    </row>
    <row r="199" spans="1:25" x14ac:dyDescent="0.2">
      <c r="A199" s="166" t="s">
        <v>153</v>
      </c>
      <c r="K199" s="82" t="s">
        <v>186</v>
      </c>
    </row>
    <row r="200" spans="1:25" x14ac:dyDescent="0.2">
      <c r="A200" s="167" t="s">
        <v>145</v>
      </c>
      <c r="B200" s="122"/>
      <c r="C200" s="184"/>
      <c r="D200" s="169" t="s">
        <v>2</v>
      </c>
      <c r="E200" s="134"/>
      <c r="F200" s="134" t="s">
        <v>67</v>
      </c>
      <c r="G200" s="122" t="s">
        <v>68</v>
      </c>
      <c r="H200" s="124" t="s">
        <v>69</v>
      </c>
      <c r="I200" s="380"/>
      <c r="J200" s="134" t="s">
        <v>67</v>
      </c>
      <c r="K200" s="122" t="s">
        <v>68</v>
      </c>
      <c r="L200" s="124" t="s">
        <v>68</v>
      </c>
      <c r="Q200" s="134" t="s">
        <v>67</v>
      </c>
      <c r="R200" s="122" t="s">
        <v>68</v>
      </c>
      <c r="S200" s="124" t="s">
        <v>68</v>
      </c>
    </row>
    <row r="201" spans="1:25" x14ac:dyDescent="0.2">
      <c r="A201" s="185" t="s">
        <v>151</v>
      </c>
      <c r="B201" s="186"/>
      <c r="C201" s="184"/>
      <c r="D201" s="187" t="s">
        <v>67</v>
      </c>
      <c r="E201" s="207" t="s">
        <v>270</v>
      </c>
      <c r="F201" s="410">
        <f>F163*1.0275</f>
        <v>11.305231623905623</v>
      </c>
      <c r="G201" s="410">
        <f t="shared" ref="G201:H201" si="42">G163*1.0275</f>
        <v>13.189491412807499</v>
      </c>
      <c r="H201" s="411">
        <f t="shared" si="42"/>
        <v>14.508505975989372</v>
      </c>
      <c r="I201" s="381"/>
      <c r="J201" s="382"/>
      <c r="K201" s="113"/>
      <c r="L201" s="388"/>
      <c r="Q201" s="385">
        <f>(F201-F163)/F163</f>
        <v>2.7500000000000063E-2</v>
      </c>
      <c r="R201" s="385">
        <f t="shared" ref="R201:S209" si="43">(G201-G163)/G163</f>
        <v>2.7500000000000149E-2</v>
      </c>
      <c r="S201" s="385">
        <f t="shared" si="43"/>
        <v>2.7500000000000028E-2</v>
      </c>
    </row>
    <row r="202" spans="1:25" x14ac:dyDescent="0.2">
      <c r="A202" s="87"/>
      <c r="B202" s="126"/>
      <c r="D202" s="424"/>
      <c r="E202" s="428">
        <v>2</v>
      </c>
      <c r="F202" s="205">
        <f t="shared" ref="F202:H209" si="44">F164*1.0275</f>
        <v>11.870476849625625</v>
      </c>
      <c r="G202" s="205">
        <f t="shared" si="44"/>
        <v>13.848617066641875</v>
      </c>
      <c r="H202" s="206">
        <f t="shared" si="44"/>
        <v>15.233598713458123</v>
      </c>
      <c r="I202" s="394"/>
      <c r="Q202" s="385">
        <f t="shared" ref="Q202:Q207" si="45">(F202-F164)/F164</f>
        <v>2.7500000000000139E-2</v>
      </c>
      <c r="R202" s="385">
        <f t="shared" si="43"/>
        <v>2.7500000000000129E-2</v>
      </c>
      <c r="S202" s="385">
        <f t="shared" si="43"/>
        <v>2.7500000000000108E-2</v>
      </c>
    </row>
    <row r="203" spans="1:25" x14ac:dyDescent="0.2">
      <c r="A203" s="87"/>
      <c r="B203" s="126"/>
      <c r="D203" s="424"/>
      <c r="E203" s="425">
        <v>3</v>
      </c>
      <c r="F203" s="138">
        <f t="shared" si="44"/>
        <v>12.464398675338748</v>
      </c>
      <c r="G203" s="138">
        <f t="shared" si="44"/>
        <v>14.541434999555625</v>
      </c>
      <c r="H203" s="139">
        <f t="shared" si="44"/>
        <v>15.995654825062498</v>
      </c>
      <c r="I203" s="394"/>
      <c r="Q203" s="385">
        <f t="shared" si="45"/>
        <v>2.7500000000000059E-2</v>
      </c>
      <c r="R203" s="385">
        <f t="shared" si="43"/>
        <v>2.7500000000000142E-2</v>
      </c>
      <c r="S203" s="385">
        <f t="shared" si="43"/>
        <v>2.7500000000000076E-2</v>
      </c>
    </row>
    <row r="204" spans="1:25" x14ac:dyDescent="0.2">
      <c r="A204" s="87"/>
      <c r="B204" s="126"/>
      <c r="D204" s="424"/>
      <c r="E204" s="425">
        <v>4</v>
      </c>
      <c r="F204" s="138">
        <f t="shared" si="44"/>
        <v>12.962695488907499</v>
      </c>
      <c r="G204" s="138">
        <f t="shared" si="44"/>
        <v>15.122926664054997</v>
      </c>
      <c r="H204" s="139">
        <f t="shared" si="44"/>
        <v>16.635371981563125</v>
      </c>
      <c r="I204" s="394"/>
      <c r="Q204" s="385">
        <f t="shared" si="45"/>
        <v>2.7500000000000011E-2</v>
      </c>
      <c r="R204" s="385">
        <f t="shared" si="43"/>
        <v>2.7500000000000042E-2</v>
      </c>
      <c r="S204" s="385">
        <f t="shared" si="43"/>
        <v>2.7500000000000097E-2</v>
      </c>
    </row>
    <row r="205" spans="1:25" x14ac:dyDescent="0.2">
      <c r="A205" s="87"/>
      <c r="B205" s="126"/>
      <c r="D205" s="424"/>
      <c r="E205" s="425">
        <v>5</v>
      </c>
      <c r="F205" s="138">
        <f t="shared" si="44"/>
        <v>13.481491164828748</v>
      </c>
      <c r="G205" s="138">
        <f t="shared" si="44"/>
        <v>15.728079249461251</v>
      </c>
      <c r="H205" s="139">
        <f t="shared" si="44"/>
        <v>17.300930789008124</v>
      </c>
      <c r="I205" s="394"/>
      <c r="Q205" s="385">
        <f t="shared" si="45"/>
        <v>2.7500000000000066E-2</v>
      </c>
      <c r="R205" s="385">
        <f t="shared" si="43"/>
        <v>2.7500000000000135E-2</v>
      </c>
      <c r="S205" s="385">
        <f t="shared" si="43"/>
        <v>2.7500000000000083E-2</v>
      </c>
    </row>
    <row r="206" spans="1:25" x14ac:dyDescent="0.2">
      <c r="A206" s="87"/>
      <c r="B206" s="126"/>
      <c r="D206" s="424"/>
      <c r="E206" s="425">
        <v>6</v>
      </c>
      <c r="F206" s="138">
        <f t="shared" si="44"/>
        <v>14.020349557094999</v>
      </c>
      <c r="G206" s="138">
        <f t="shared" si="44"/>
        <v>16.35700179227625</v>
      </c>
      <c r="H206" s="139">
        <f t="shared" si="44"/>
        <v>17.992549320401249</v>
      </c>
      <c r="I206" s="394"/>
      <c r="Q206" s="385">
        <f t="shared" si="45"/>
        <v>2.7500000000000122E-2</v>
      </c>
      <c r="R206" s="385">
        <f t="shared" si="43"/>
        <v>2.7500000000000184E-2</v>
      </c>
      <c r="S206" s="385">
        <f t="shared" si="43"/>
        <v>2.7500000000000108E-2</v>
      </c>
    </row>
    <row r="207" spans="1:25" x14ac:dyDescent="0.2">
      <c r="A207" s="87"/>
      <c r="B207" s="126"/>
      <c r="D207" s="424"/>
      <c r="E207" s="425">
        <v>7</v>
      </c>
      <c r="F207" s="138">
        <f t="shared" si="44"/>
        <v>14.581560432245624</v>
      </c>
      <c r="G207" s="138">
        <f t="shared" si="44"/>
        <v>17.011002730522502</v>
      </c>
      <c r="H207" s="139">
        <f t="shared" si="44"/>
        <v>18.712299269278123</v>
      </c>
      <c r="I207" s="394"/>
      <c r="Q207" s="385">
        <f t="shared" si="45"/>
        <v>2.7500000000000031E-2</v>
      </c>
      <c r="R207" s="385">
        <f t="shared" si="43"/>
        <v>2.7500000000000146E-2</v>
      </c>
      <c r="S207" s="385">
        <f t="shared" si="43"/>
        <v>2.7500000000000073E-2</v>
      </c>
    </row>
    <row r="208" spans="1:25" x14ac:dyDescent="0.2">
      <c r="A208" s="87"/>
      <c r="B208" s="126"/>
      <c r="D208" s="424"/>
      <c r="E208" s="425">
        <v>8</v>
      </c>
      <c r="F208" s="138" t="s">
        <v>80</v>
      </c>
      <c r="G208" s="138">
        <f t="shared" si="44"/>
        <v>17.691717611728123</v>
      </c>
      <c r="H208" s="139">
        <f t="shared" si="44"/>
        <v>19.460834854649995</v>
      </c>
      <c r="I208" s="394"/>
      <c r="Q208" s="385"/>
      <c r="R208" s="385">
        <f t="shared" si="43"/>
        <v>2.7499999999999993E-2</v>
      </c>
      <c r="S208" s="385">
        <f t="shared" si="43"/>
        <v>2.7500000000000129E-2</v>
      </c>
    </row>
    <row r="209" spans="1:25" x14ac:dyDescent="0.2">
      <c r="A209" s="87"/>
      <c r="B209" s="126"/>
      <c r="D209" s="424"/>
      <c r="E209" s="426">
        <v>9</v>
      </c>
      <c r="F209" s="427" t="s">
        <v>80</v>
      </c>
      <c r="G209" s="141">
        <f t="shared" si="44"/>
        <v>18.045432023810623</v>
      </c>
      <c r="H209" s="142">
        <f t="shared" si="44"/>
        <v>19.850204202845624</v>
      </c>
      <c r="I209" s="394"/>
      <c r="Q209" s="385"/>
      <c r="R209" s="385">
        <f t="shared" si="43"/>
        <v>2.7500000000000014E-2</v>
      </c>
      <c r="S209" s="385">
        <f t="shared" si="43"/>
        <v>2.7500000000000076E-2</v>
      </c>
    </row>
    <row r="212" spans="1:25" ht="15.75" x14ac:dyDescent="0.25">
      <c r="A212" s="165" t="s">
        <v>144</v>
      </c>
      <c r="B212" s="130"/>
      <c r="C212" s="130"/>
      <c r="D212" s="130"/>
      <c r="E212" s="130"/>
      <c r="F212" s="130"/>
      <c r="G212" s="130"/>
      <c r="H212" s="130"/>
      <c r="I212" s="406"/>
    </row>
    <row r="214" spans="1:25" x14ac:dyDescent="0.2">
      <c r="A214" s="166" t="s">
        <v>152</v>
      </c>
      <c r="B214" s="111"/>
      <c r="C214" s="111"/>
      <c r="D214" s="111"/>
      <c r="E214" s="111"/>
      <c r="F214" s="111"/>
      <c r="G214" s="111"/>
      <c r="H214" s="111"/>
      <c r="I214" s="111"/>
    </row>
    <row r="215" spans="1:25" x14ac:dyDescent="0.2">
      <c r="A215" s="167" t="s">
        <v>145</v>
      </c>
      <c r="B215" s="168"/>
      <c r="C215" s="122"/>
      <c r="D215" s="122"/>
      <c r="E215" s="123"/>
      <c r="F215" s="169" t="s">
        <v>2</v>
      </c>
      <c r="G215" s="111"/>
      <c r="H215" s="111"/>
      <c r="I215" s="111"/>
    </row>
    <row r="216" spans="1:25" x14ac:dyDescent="0.2">
      <c r="A216" s="170" t="s">
        <v>146</v>
      </c>
      <c r="B216" s="87"/>
      <c r="C216" s="126"/>
      <c r="D216" s="126"/>
      <c r="F216" s="171">
        <v>111</v>
      </c>
    </row>
    <row r="217" spans="1:25" x14ac:dyDescent="0.2">
      <c r="A217" s="170" t="s">
        <v>147</v>
      </c>
      <c r="B217" s="87"/>
      <c r="C217" s="126"/>
      <c r="D217" s="126"/>
      <c r="F217" s="171">
        <v>112</v>
      </c>
    </row>
    <row r="218" spans="1:25" x14ac:dyDescent="0.2">
      <c r="A218" s="170" t="s">
        <v>148</v>
      </c>
      <c r="B218" s="87"/>
      <c r="C218" s="126"/>
      <c r="D218" s="126"/>
      <c r="F218" s="171">
        <v>113</v>
      </c>
    </row>
    <row r="219" spans="1:25" x14ac:dyDescent="0.2">
      <c r="A219" s="170" t="s">
        <v>149</v>
      </c>
      <c r="B219" s="87"/>
      <c r="C219" s="126"/>
      <c r="D219" s="126"/>
      <c r="F219" s="171">
        <v>114</v>
      </c>
    </row>
    <row r="220" spans="1:25" x14ac:dyDescent="0.2">
      <c r="A220" s="172" t="s">
        <v>150</v>
      </c>
      <c r="B220" s="173"/>
      <c r="C220" s="131"/>
      <c r="D220" s="131"/>
      <c r="E220" s="130"/>
      <c r="F220" s="174">
        <v>117</v>
      </c>
    </row>
    <row r="221" spans="1:25" x14ac:dyDescent="0.2">
      <c r="A221" s="407"/>
      <c r="B221" s="407"/>
      <c r="C221" s="144"/>
      <c r="D221" s="144"/>
      <c r="E221" s="143"/>
      <c r="F221" s="408"/>
    </row>
    <row r="222" spans="1:25" ht="15.75" x14ac:dyDescent="0.25">
      <c r="A222" s="165" t="s">
        <v>144</v>
      </c>
      <c r="B222" s="130"/>
      <c r="C222" s="130"/>
      <c r="D222" s="130"/>
      <c r="E222" s="130"/>
      <c r="F222" s="130"/>
      <c r="G222" s="130"/>
      <c r="H222" s="130"/>
      <c r="I222" s="406" t="s">
        <v>334</v>
      </c>
      <c r="K222" s="82" t="s">
        <v>186</v>
      </c>
      <c r="R222" s="82" t="s">
        <v>187</v>
      </c>
    </row>
    <row r="223" spans="1:25" x14ac:dyDescent="0.2">
      <c r="A223" s="134"/>
      <c r="B223" s="122">
        <v>110</v>
      </c>
      <c r="C223" s="122">
        <v>111</v>
      </c>
      <c r="D223" s="122">
        <v>112</v>
      </c>
      <c r="E223" s="122">
        <v>113</v>
      </c>
      <c r="F223" s="122">
        <v>114</v>
      </c>
      <c r="G223" s="122">
        <v>115</v>
      </c>
      <c r="H223" s="122">
        <v>117</v>
      </c>
      <c r="I223" s="124">
        <v>118</v>
      </c>
      <c r="J223" s="134">
        <v>110</v>
      </c>
      <c r="K223" s="122">
        <v>111</v>
      </c>
      <c r="L223" s="122">
        <v>112</v>
      </c>
      <c r="M223" s="122">
        <v>113</v>
      </c>
      <c r="N223" s="122">
        <v>114</v>
      </c>
      <c r="O223" s="122">
        <v>115</v>
      </c>
      <c r="P223" s="122">
        <v>117</v>
      </c>
      <c r="Q223" s="122">
        <v>118</v>
      </c>
      <c r="R223" s="134">
        <v>110</v>
      </c>
      <c r="S223" s="122">
        <v>111</v>
      </c>
      <c r="T223" s="122">
        <v>112</v>
      </c>
      <c r="U223" s="122">
        <v>113</v>
      </c>
      <c r="V223" s="122">
        <v>114</v>
      </c>
      <c r="W223" s="122">
        <v>115</v>
      </c>
      <c r="X223" s="122">
        <v>117</v>
      </c>
      <c r="Y223" s="124">
        <v>118</v>
      </c>
    </row>
    <row r="224" spans="1:25" x14ac:dyDescent="0.2">
      <c r="A224" s="193" t="s">
        <v>270</v>
      </c>
      <c r="B224" s="643">
        <f>B186*1.04</f>
        <v>15.841468488491099</v>
      </c>
      <c r="C224" s="176">
        <f t="shared" ref="C224:I224" si="46">C186*1.04</f>
        <v>19.561375232298897</v>
      </c>
      <c r="D224" s="176">
        <f t="shared" si="46"/>
        <v>22.815669944339998</v>
      </c>
      <c r="E224" s="176">
        <f t="shared" si="46"/>
        <v>26.072346013582049</v>
      </c>
      <c r="F224" s="176">
        <f t="shared" si="46"/>
        <v>27.062083425481646</v>
      </c>
      <c r="G224" s="176">
        <f t="shared" si="46"/>
        <v>28.096272838465648</v>
      </c>
      <c r="H224" s="176">
        <f t="shared" si="46"/>
        <v>31.154389076333246</v>
      </c>
      <c r="I224" s="176">
        <f t="shared" si="46"/>
        <v>32.089128476687094</v>
      </c>
      <c r="J224" s="382"/>
      <c r="K224" s="113"/>
      <c r="L224" s="113"/>
      <c r="M224" s="113"/>
      <c r="N224" s="113"/>
      <c r="O224" s="113"/>
      <c r="P224" s="214"/>
      <c r="Q224" s="214"/>
      <c r="R224" s="385">
        <f>(B224-B186)/B186</f>
        <v>4.0000000000000063E-2</v>
      </c>
      <c r="S224" s="385">
        <f t="shared" ref="S224:S236" si="47">(C224-C186)/C186</f>
        <v>4.0000000000000098E-2</v>
      </c>
      <c r="T224" s="385">
        <f t="shared" ref="T224:T236" si="48">(D224-D186)/D186</f>
        <v>3.9999999999999952E-2</v>
      </c>
      <c r="U224" s="385">
        <f t="shared" ref="U224:U236" si="49">(E224-E186)/E186</f>
        <v>4.0000000000000036E-2</v>
      </c>
      <c r="V224" s="385">
        <f t="shared" ref="V224:V236" si="50">(F224-F186)/F186</f>
        <v>4.0000000000000008E-2</v>
      </c>
      <c r="W224" s="385">
        <f t="shared" ref="W224:W236" si="51">(G224-G186)/G186</f>
        <v>4.0000000000000015E-2</v>
      </c>
      <c r="X224" s="385">
        <f t="shared" ref="X224:X236" si="52">(H224-H186)/H186</f>
        <v>4.0000000000000008E-2</v>
      </c>
      <c r="Y224" s="385">
        <f t="shared" ref="Y224:Y236" si="53">(I224-I186)/I186</f>
        <v>3.9999999999999994E-2</v>
      </c>
    </row>
    <row r="225" spans="1:25" x14ac:dyDescent="0.2">
      <c r="A225" s="419" t="s">
        <v>127</v>
      </c>
      <c r="B225" s="644">
        <f t="shared" ref="B225:I225" si="54">B187*1.04</f>
        <v>16.633666650673799</v>
      </c>
      <c r="C225" s="179">
        <f t="shared" si="54"/>
        <v>20.539432654117647</v>
      </c>
      <c r="D225" s="179">
        <f t="shared" si="54"/>
        <v>23.956566839518945</v>
      </c>
      <c r="E225" s="179">
        <f t="shared" si="54"/>
        <v>27.376082382121197</v>
      </c>
      <c r="F225" s="179">
        <f t="shared" si="54"/>
        <v>28.415488101354903</v>
      </c>
      <c r="G225" s="179">
        <f t="shared" si="54"/>
        <v>29.501046791102247</v>
      </c>
      <c r="H225" s="179">
        <f t="shared" si="54"/>
        <v>32.712136879640397</v>
      </c>
      <c r="I225" s="179">
        <f t="shared" si="54"/>
        <v>33.693482842355699</v>
      </c>
      <c r="R225" s="385">
        <f t="shared" ref="R225:R236" si="55">(B225-B187)/B187</f>
        <v>4.0000000000000042E-2</v>
      </c>
      <c r="S225" s="385">
        <f t="shared" si="47"/>
        <v>3.9999999999999987E-2</v>
      </c>
      <c r="T225" s="385">
        <f t="shared" si="48"/>
        <v>3.9999999999999966E-2</v>
      </c>
      <c r="U225" s="385">
        <f t="shared" si="49"/>
        <v>3.9999999999999987E-2</v>
      </c>
      <c r="V225" s="385">
        <f t="shared" si="50"/>
        <v>4.0000000000000042E-2</v>
      </c>
      <c r="W225" s="385">
        <f t="shared" si="51"/>
        <v>4.000000000000007E-2</v>
      </c>
      <c r="X225" s="385">
        <f t="shared" si="52"/>
        <v>4.0000000000000015E-2</v>
      </c>
      <c r="Y225" s="385">
        <f t="shared" si="53"/>
        <v>4.0000000000000063E-2</v>
      </c>
    </row>
    <row r="226" spans="1:25" x14ac:dyDescent="0.2">
      <c r="A226" s="178" t="s">
        <v>128</v>
      </c>
      <c r="B226" s="644">
        <f t="shared" ref="B226:I226" si="56">B188*1.04</f>
        <v>17.174234735289446</v>
      </c>
      <c r="C226" s="179">
        <f t="shared" si="56"/>
        <v>21.207006456117298</v>
      </c>
      <c r="D226" s="179">
        <f t="shared" si="56"/>
        <v>24.734930450343747</v>
      </c>
      <c r="E226" s="179">
        <f t="shared" si="56"/>
        <v>28.26591618954285</v>
      </c>
      <c r="F226" s="179">
        <f t="shared" si="56"/>
        <v>29.339001103475699</v>
      </c>
      <c r="G226" s="179">
        <f t="shared" si="56"/>
        <v>30.459713161427548</v>
      </c>
      <c r="H226" s="179">
        <f t="shared" si="56"/>
        <v>33.775356170883597</v>
      </c>
      <c r="I226" s="179">
        <f t="shared" si="56"/>
        <v>34.788566960906856</v>
      </c>
      <c r="R226" s="385">
        <f t="shared" si="55"/>
        <v>0.04</v>
      </c>
      <c r="S226" s="385">
        <f t="shared" si="47"/>
        <v>4.000000000000007E-2</v>
      </c>
      <c r="T226" s="385">
        <f t="shared" si="48"/>
        <v>0.04</v>
      </c>
      <c r="U226" s="385">
        <f t="shared" si="49"/>
        <v>4.0000000000000084E-2</v>
      </c>
      <c r="V226" s="385">
        <f t="shared" si="50"/>
        <v>4.0000000000000084E-2</v>
      </c>
      <c r="W226" s="385">
        <f t="shared" si="51"/>
        <v>3.9999999999999994E-2</v>
      </c>
      <c r="X226" s="385">
        <f t="shared" si="52"/>
        <v>4.000000000000014E-2</v>
      </c>
      <c r="Y226" s="385">
        <f t="shared" si="53"/>
        <v>4.0000000000000077E-2</v>
      </c>
    </row>
    <row r="227" spans="1:25" x14ac:dyDescent="0.2">
      <c r="A227" s="178" t="s">
        <v>129</v>
      </c>
      <c r="B227" s="644">
        <f t="shared" ref="B227:I227" si="57">B189*1.04</f>
        <v>17.6894016764283</v>
      </c>
      <c r="C227" s="179">
        <f t="shared" si="57"/>
        <v>21.843282420618749</v>
      </c>
      <c r="D227" s="179">
        <f t="shared" si="57"/>
        <v>25.477006713344547</v>
      </c>
      <c r="E227" s="179">
        <f t="shared" si="57"/>
        <v>29.113792751043</v>
      </c>
      <c r="F227" s="179">
        <f t="shared" si="57"/>
        <v>30.219082686169649</v>
      </c>
      <c r="G227" s="179">
        <f t="shared" si="57"/>
        <v>31.373587336782595</v>
      </c>
      <c r="H227" s="179">
        <f t="shared" si="57"/>
        <v>34.788566960906856</v>
      </c>
      <c r="I227" s="179">
        <f t="shared" si="57"/>
        <v>35.832168404732698</v>
      </c>
      <c r="R227" s="385">
        <f t="shared" si="55"/>
        <v>4.0000000000000126E-2</v>
      </c>
      <c r="S227" s="385">
        <f t="shared" si="47"/>
        <v>4.0000000000000098E-2</v>
      </c>
      <c r="T227" s="385">
        <f t="shared" si="48"/>
        <v>4.0000000000000063E-2</v>
      </c>
      <c r="U227" s="385">
        <f t="shared" si="49"/>
        <v>4.0000000000000042E-2</v>
      </c>
      <c r="V227" s="385">
        <f t="shared" si="50"/>
        <v>4.0000000000000049E-2</v>
      </c>
      <c r="W227" s="385">
        <f t="shared" si="51"/>
        <v>4.0000000000000036E-2</v>
      </c>
      <c r="X227" s="385">
        <f t="shared" si="52"/>
        <v>4.0000000000000077E-2</v>
      </c>
      <c r="Y227" s="385">
        <f t="shared" si="53"/>
        <v>4.0000000000000098E-2</v>
      </c>
    </row>
    <row r="228" spans="1:25" x14ac:dyDescent="0.2">
      <c r="A228" s="178" t="s">
        <v>130</v>
      </c>
      <c r="B228" s="644">
        <f t="shared" ref="B228:I228" si="58">B190*1.04</f>
        <v>18.220104138354298</v>
      </c>
      <c r="C228" s="179">
        <f t="shared" si="58"/>
        <v>22.498495844765845</v>
      </c>
      <c r="D228" s="179">
        <f t="shared" si="58"/>
        <v>26.241308976887549</v>
      </c>
      <c r="E228" s="179">
        <f t="shared" si="58"/>
        <v>29.987070456019946</v>
      </c>
      <c r="F228" s="179">
        <f t="shared" si="58"/>
        <v>31.125699391959902</v>
      </c>
      <c r="G228" s="179">
        <f t="shared" si="58"/>
        <v>32.314790420967597</v>
      </c>
      <c r="H228" s="179">
        <f t="shared" si="58"/>
        <v>35.832168404732698</v>
      </c>
      <c r="I228" s="179">
        <f t="shared" si="58"/>
        <v>36.907181084018696</v>
      </c>
      <c r="R228" s="385">
        <f t="shared" si="55"/>
        <v>4.0000000000000091E-2</v>
      </c>
      <c r="S228" s="385">
        <f t="shared" si="47"/>
        <v>3.999999999999998E-2</v>
      </c>
      <c r="T228" s="385">
        <f t="shared" si="48"/>
        <v>3.9999999999999994E-2</v>
      </c>
      <c r="U228" s="385">
        <f t="shared" si="49"/>
        <v>4.0000000000000022E-2</v>
      </c>
      <c r="V228" s="385">
        <f t="shared" si="50"/>
        <v>3.9999999999999987E-2</v>
      </c>
      <c r="W228" s="385">
        <f t="shared" si="51"/>
        <v>4.0000000000000008E-2</v>
      </c>
      <c r="X228" s="385">
        <f t="shared" si="52"/>
        <v>4.0000000000000098E-2</v>
      </c>
      <c r="Y228" s="385">
        <f t="shared" si="53"/>
        <v>4.0000000000000042E-2</v>
      </c>
    </row>
    <row r="229" spans="1:25" x14ac:dyDescent="0.2">
      <c r="A229" s="178" t="s">
        <v>131</v>
      </c>
      <c r="B229" s="644">
        <f t="shared" ref="B229:I229" si="59">B191*1.04</f>
        <v>18.766682314953297</v>
      </c>
      <c r="C229" s="179">
        <f t="shared" si="59"/>
        <v>23.173553912254199</v>
      </c>
      <c r="D229" s="179">
        <f t="shared" si="59"/>
        <v>27.028517628744449</v>
      </c>
      <c r="E229" s="179">
        <f t="shared" si="59"/>
        <v>30.886883284093198</v>
      </c>
      <c r="F229" s="179">
        <f t="shared" si="59"/>
        <v>32.059531608618144</v>
      </c>
      <c r="G229" s="179">
        <f t="shared" si="59"/>
        <v>33.28434299564011</v>
      </c>
      <c r="H229" s="179">
        <f t="shared" si="59"/>
        <v>36.907181084018696</v>
      </c>
      <c r="I229" s="179">
        <f t="shared" si="59"/>
        <v>38.014398784498496</v>
      </c>
      <c r="R229" s="385">
        <f t="shared" si="55"/>
        <v>4.000000000000007E-2</v>
      </c>
      <c r="S229" s="385">
        <f t="shared" si="47"/>
        <v>0.04</v>
      </c>
      <c r="T229" s="385">
        <f t="shared" si="48"/>
        <v>4.0000000000000063E-2</v>
      </c>
      <c r="U229" s="385">
        <f t="shared" si="49"/>
        <v>3.9999999999999973E-2</v>
      </c>
      <c r="V229" s="385">
        <f t="shared" si="50"/>
        <v>4.0000000000000008E-2</v>
      </c>
      <c r="W229" s="385">
        <f t="shared" si="51"/>
        <v>4.0000000000000119E-2</v>
      </c>
      <c r="X229" s="385">
        <f t="shared" si="52"/>
        <v>4.0000000000000042E-2</v>
      </c>
      <c r="Y229" s="385">
        <f t="shared" si="53"/>
        <v>3.9999999999999987E-2</v>
      </c>
    </row>
    <row r="230" spans="1:25" x14ac:dyDescent="0.2">
      <c r="A230" s="178" t="s">
        <v>132</v>
      </c>
      <c r="B230" s="644">
        <f t="shared" ref="B230:I230" si="60">B192*1.04</f>
        <v>19.329816593996998</v>
      </c>
      <c r="C230" s="179">
        <f t="shared" si="60"/>
        <v>23.868796816969649</v>
      </c>
      <c r="D230" s="179">
        <f t="shared" si="60"/>
        <v>27.839313056686951</v>
      </c>
      <c r="E230" s="179">
        <f t="shared" si="60"/>
        <v>31.813571429148599</v>
      </c>
      <c r="F230" s="179">
        <f t="shared" si="60"/>
        <v>33.021259723916103</v>
      </c>
      <c r="G230" s="179">
        <f t="shared" si="60"/>
        <v>34.282812050609849</v>
      </c>
      <c r="H230" s="179">
        <f t="shared" si="60"/>
        <v>38.014398784498496</v>
      </c>
      <c r="I230" s="179">
        <f t="shared" si="60"/>
        <v>39.15484208782965</v>
      </c>
      <c r="R230" s="385">
        <f t="shared" si="55"/>
        <v>4.0000000000000022E-2</v>
      </c>
      <c r="S230" s="385">
        <f t="shared" si="47"/>
        <v>3.9999999999999987E-2</v>
      </c>
      <c r="T230" s="385">
        <f t="shared" si="48"/>
        <v>4.0000000000000077E-2</v>
      </c>
      <c r="U230" s="385">
        <f t="shared" si="49"/>
        <v>4.0000000000000015E-2</v>
      </c>
      <c r="V230" s="385">
        <f t="shared" si="50"/>
        <v>4.0000000000000056E-2</v>
      </c>
      <c r="W230" s="385">
        <f t="shared" si="51"/>
        <v>4.000000000000014E-2</v>
      </c>
      <c r="X230" s="385">
        <f t="shared" si="52"/>
        <v>3.9999999999999987E-2</v>
      </c>
      <c r="Y230" s="385">
        <f t="shared" si="53"/>
        <v>0.04</v>
      </c>
    </row>
    <row r="231" spans="1:25" x14ac:dyDescent="0.2">
      <c r="A231" s="178" t="s">
        <v>133</v>
      </c>
      <c r="B231" s="644">
        <f t="shared" ref="B231:I231" si="61">B193*1.04</f>
        <v>19.909733771409297</v>
      </c>
      <c r="C231" s="179">
        <f t="shared" si="61"/>
        <v>24.584678150760002</v>
      </c>
      <c r="D231" s="179">
        <f t="shared" si="61"/>
        <v>28.674602444410649</v>
      </c>
      <c r="E231" s="179">
        <f t="shared" si="61"/>
        <v>32.767815278957848</v>
      </c>
      <c r="F231" s="179">
        <f t="shared" si="61"/>
        <v>34.011904319511302</v>
      </c>
      <c r="G231" s="179">
        <f t="shared" si="61"/>
        <v>35.311218167534392</v>
      </c>
      <c r="H231" s="179">
        <f t="shared" si="61"/>
        <v>39.15484208782965</v>
      </c>
      <c r="I231" s="179">
        <f t="shared" si="61"/>
        <v>40.329531575669691</v>
      </c>
      <c r="R231" s="385">
        <f t="shared" si="55"/>
        <v>3.9999999999999945E-2</v>
      </c>
      <c r="S231" s="385">
        <f t="shared" si="47"/>
        <v>4.0000000000000063E-2</v>
      </c>
      <c r="T231" s="385">
        <f t="shared" si="48"/>
        <v>4.0000000000000029E-2</v>
      </c>
      <c r="U231" s="385">
        <f t="shared" si="49"/>
        <v>3.9999999999999994E-2</v>
      </c>
      <c r="V231" s="385">
        <f t="shared" si="50"/>
        <v>0.04</v>
      </c>
      <c r="W231" s="385">
        <f t="shared" si="51"/>
        <v>4.0000000000000015E-2</v>
      </c>
      <c r="X231" s="385">
        <f t="shared" si="52"/>
        <v>0.04</v>
      </c>
      <c r="Y231" s="385">
        <f t="shared" si="53"/>
        <v>3.9999999999999973E-2</v>
      </c>
    </row>
    <row r="232" spans="1:25" x14ac:dyDescent="0.2">
      <c r="A232" s="178" t="s">
        <v>134</v>
      </c>
      <c r="B232" s="644">
        <f t="shared" ref="B232:I232" si="62">B194*1.04</f>
        <v>20.506887439037996</v>
      </c>
      <c r="C232" s="179">
        <f t="shared" si="62"/>
        <v>25.322331893244748</v>
      </c>
      <c r="D232" s="179">
        <f t="shared" si="62"/>
        <v>29.534725985801401</v>
      </c>
      <c r="E232" s="179">
        <f t="shared" si="62"/>
        <v>33.750975609064348</v>
      </c>
      <c r="F232" s="179">
        <f t="shared" si="62"/>
        <v>35.032145783175444</v>
      </c>
      <c r="G232" s="179">
        <f t="shared" si="62"/>
        <v>36.370355132147402</v>
      </c>
      <c r="H232" s="179">
        <f t="shared" si="62"/>
        <v>40.329418177707744</v>
      </c>
      <c r="I232" s="179">
        <f t="shared" si="62"/>
        <v>41.539374431714243</v>
      </c>
      <c r="R232" s="385">
        <f t="shared" si="55"/>
        <v>0.04</v>
      </c>
      <c r="S232" s="385">
        <f t="shared" si="47"/>
        <v>4.0000000000000042E-2</v>
      </c>
      <c r="T232" s="385">
        <f t="shared" si="48"/>
        <v>4.0000000000000008E-2</v>
      </c>
      <c r="U232" s="385">
        <f t="shared" si="49"/>
        <v>3.9999999999999973E-2</v>
      </c>
      <c r="V232" s="385">
        <f t="shared" si="50"/>
        <v>3.9999999999999938E-2</v>
      </c>
      <c r="W232" s="385">
        <f t="shared" si="51"/>
        <v>4.0000000000000042E-2</v>
      </c>
      <c r="X232" s="385">
        <f t="shared" si="52"/>
        <v>4.0000000000000063E-2</v>
      </c>
      <c r="Y232" s="385">
        <f t="shared" si="53"/>
        <v>4.0000000000000036E-2</v>
      </c>
    </row>
    <row r="233" spans="1:25" x14ac:dyDescent="0.2">
      <c r="A233" s="178" t="s">
        <v>135</v>
      </c>
      <c r="B233" s="644">
        <f t="shared" ref="B233:I233" si="63">B195*1.04</f>
        <v>21.122071382616753</v>
      </c>
      <c r="C233" s="179">
        <f t="shared" si="63"/>
        <v>26.082098238309744</v>
      </c>
      <c r="D233" s="179">
        <f t="shared" si="63"/>
        <v>30.420817660478701</v>
      </c>
      <c r="E233" s="179">
        <f t="shared" si="63"/>
        <v>34.763392613353943</v>
      </c>
      <c r="F233" s="179">
        <f t="shared" si="63"/>
        <v>36.083231492490007</v>
      </c>
      <c r="G233" s="179">
        <f t="shared" si="63"/>
        <v>37.461470322030308</v>
      </c>
      <c r="H233" s="179">
        <f t="shared" si="63"/>
        <v>41.539374431714243</v>
      </c>
      <c r="I233" s="179">
        <f t="shared" si="63"/>
        <v>42.785504635582804</v>
      </c>
      <c r="R233" s="385">
        <f t="shared" si="55"/>
        <v>4.0000000000000112E-2</v>
      </c>
      <c r="S233" s="385">
        <f t="shared" si="47"/>
        <v>4.0000000000000042E-2</v>
      </c>
      <c r="T233" s="385">
        <f t="shared" si="48"/>
        <v>3.9999999999999994E-2</v>
      </c>
      <c r="U233" s="385">
        <f t="shared" si="49"/>
        <v>4.000000000000007E-2</v>
      </c>
      <c r="V233" s="385">
        <f t="shared" si="50"/>
        <v>4.0000000000000126E-2</v>
      </c>
      <c r="W233" s="385">
        <f t="shared" si="51"/>
        <v>4.0000000000000077E-2</v>
      </c>
      <c r="X233" s="385">
        <f t="shared" si="52"/>
        <v>4.0000000000000036E-2</v>
      </c>
      <c r="Y233" s="385">
        <f t="shared" si="53"/>
        <v>3.999999999999998E-2</v>
      </c>
    </row>
    <row r="234" spans="1:25" x14ac:dyDescent="0.2">
      <c r="A234" s="178" t="s">
        <v>136</v>
      </c>
      <c r="B234" s="644">
        <f t="shared" ref="B234:I234" si="64">B196*1.04</f>
        <v>21.755852591955303</v>
      </c>
      <c r="C234" s="179">
        <f t="shared" si="64"/>
        <v>26.864544175764749</v>
      </c>
      <c r="D234" s="179">
        <f t="shared" si="64"/>
        <v>31.333444458252298</v>
      </c>
      <c r="E234" s="179">
        <f t="shared" si="64"/>
        <v>35.806427067370052</v>
      </c>
      <c r="F234" s="179">
        <f t="shared" si="64"/>
        <v>37.16561503930275</v>
      </c>
      <c r="G234" s="179">
        <f t="shared" si="64"/>
        <v>38.585357522916738</v>
      </c>
      <c r="H234" s="179">
        <f t="shared" si="64"/>
        <v>42.785618033544743</v>
      </c>
      <c r="I234" s="179">
        <f t="shared" si="64"/>
        <v>44.069169564856793</v>
      </c>
      <c r="R234" s="385">
        <f t="shared" si="55"/>
        <v>4.0000000000000098E-2</v>
      </c>
      <c r="S234" s="385">
        <f t="shared" si="47"/>
        <v>4.0000000000000022E-2</v>
      </c>
      <c r="T234" s="385">
        <f t="shared" si="48"/>
        <v>4.0000000000000077E-2</v>
      </c>
      <c r="U234" s="385">
        <f t="shared" si="49"/>
        <v>3.9999999999999987E-2</v>
      </c>
      <c r="V234" s="385">
        <f t="shared" si="50"/>
        <v>3.9999999999999938E-2</v>
      </c>
      <c r="W234" s="385">
        <f t="shared" si="51"/>
        <v>4.0000000000000029E-2</v>
      </c>
      <c r="X234" s="385">
        <f t="shared" si="52"/>
        <v>4.0000000000000077E-2</v>
      </c>
      <c r="Y234" s="385">
        <f t="shared" si="53"/>
        <v>4.000000000000007E-2</v>
      </c>
    </row>
    <row r="235" spans="1:25" x14ac:dyDescent="0.2">
      <c r="A235" s="178" t="s">
        <v>137</v>
      </c>
      <c r="B235" s="644">
        <f t="shared" ref="B235:I235" si="65">B197*1.04</f>
        <v>22.408457862977553</v>
      </c>
      <c r="C235" s="179">
        <f t="shared" si="65"/>
        <v>27.670576889305345</v>
      </c>
      <c r="D235" s="179">
        <f t="shared" si="65"/>
        <v>32.273513562817797</v>
      </c>
      <c r="E235" s="179">
        <f t="shared" si="65"/>
        <v>36.88053256296044</v>
      </c>
      <c r="F235" s="179">
        <f t="shared" si="65"/>
        <v>38.280657199157098</v>
      </c>
      <c r="G235" s="179">
        <f t="shared" si="65"/>
        <v>39.742923918502349</v>
      </c>
      <c r="H235" s="179">
        <f t="shared" si="65"/>
        <v>44.069169564856793</v>
      </c>
      <c r="I235" s="179">
        <f t="shared" si="65"/>
        <v>45.391163005269895</v>
      </c>
      <c r="R235" s="385">
        <f t="shared" si="55"/>
        <v>4.0000000000000112E-2</v>
      </c>
      <c r="S235" s="385">
        <f t="shared" si="47"/>
        <v>3.999999999999998E-2</v>
      </c>
      <c r="T235" s="385">
        <f t="shared" si="48"/>
        <v>3.999999999999998E-2</v>
      </c>
      <c r="U235" s="385">
        <f t="shared" si="49"/>
        <v>3.9999999999999966E-2</v>
      </c>
      <c r="V235" s="385">
        <f t="shared" si="50"/>
        <v>3.9999999999999945E-2</v>
      </c>
      <c r="W235" s="385">
        <f t="shared" si="51"/>
        <v>4.0000000000000008E-2</v>
      </c>
      <c r="X235" s="385">
        <f t="shared" si="52"/>
        <v>4.000000000000007E-2</v>
      </c>
      <c r="Y235" s="385">
        <f t="shared" si="53"/>
        <v>3.999999999999998E-2</v>
      </c>
    </row>
    <row r="236" spans="1:25" x14ac:dyDescent="0.2">
      <c r="A236" s="181" t="s">
        <v>185</v>
      </c>
      <c r="B236" s="645">
        <f t="shared" ref="B236:I236" si="66">B198*1.04</f>
        <v>23.304755354230348</v>
      </c>
      <c r="C236" s="182">
        <f t="shared" si="66"/>
        <v>28.777340997937355</v>
      </c>
      <c r="D236" s="182">
        <f t="shared" si="66"/>
        <v>33.564209165732706</v>
      </c>
      <c r="E236" s="182">
        <f t="shared" si="66"/>
        <v>38.355840047929945</v>
      </c>
      <c r="F236" s="182">
        <f t="shared" si="66"/>
        <v>39.811869879367947</v>
      </c>
      <c r="G236" s="182">
        <f t="shared" si="66"/>
        <v>41.332536549117442</v>
      </c>
      <c r="H236" s="182">
        <f t="shared" si="66"/>
        <v>45.831827485407601</v>
      </c>
      <c r="I236" s="182">
        <f t="shared" si="66"/>
        <v>47.2068911720133</v>
      </c>
      <c r="R236" s="385">
        <f t="shared" si="55"/>
        <v>4.000000000000007E-2</v>
      </c>
      <c r="S236" s="385">
        <f t="shared" si="47"/>
        <v>4.0000000000000049E-2</v>
      </c>
      <c r="T236" s="385">
        <f t="shared" si="48"/>
        <v>4.0000000000000049E-2</v>
      </c>
      <c r="U236" s="385">
        <f t="shared" si="49"/>
        <v>4.0000000000000126E-2</v>
      </c>
      <c r="V236" s="385">
        <f t="shared" si="50"/>
        <v>4.0000000000000077E-2</v>
      </c>
      <c r="W236" s="385">
        <f t="shared" si="51"/>
        <v>4.0000000000000036E-2</v>
      </c>
      <c r="X236" s="385">
        <f t="shared" si="52"/>
        <v>4.0000000000000119E-2</v>
      </c>
      <c r="Y236" s="385">
        <f t="shared" si="53"/>
        <v>0.04</v>
      </c>
    </row>
    <row r="237" spans="1:25" x14ac:dyDescent="0.2">
      <c r="A237" s="166" t="s">
        <v>153</v>
      </c>
      <c r="K237" s="82" t="s">
        <v>186</v>
      </c>
    </row>
    <row r="238" spans="1:25" x14ac:dyDescent="0.2">
      <c r="A238" s="167" t="s">
        <v>145</v>
      </c>
      <c r="B238" s="122"/>
      <c r="C238" s="184"/>
      <c r="D238" s="169" t="s">
        <v>2</v>
      </c>
      <c r="E238" s="134"/>
      <c r="F238" s="134" t="s">
        <v>67</v>
      </c>
      <c r="G238" s="122" t="s">
        <v>68</v>
      </c>
      <c r="H238" s="124" t="s">
        <v>69</v>
      </c>
      <c r="I238" s="380"/>
      <c r="J238" s="134" t="s">
        <v>67</v>
      </c>
      <c r="K238" s="122" t="s">
        <v>68</v>
      </c>
      <c r="L238" s="124" t="s">
        <v>68</v>
      </c>
      <c r="Q238" s="134" t="s">
        <v>67</v>
      </c>
      <c r="R238" s="122" t="s">
        <v>68</v>
      </c>
      <c r="S238" s="124" t="s">
        <v>68</v>
      </c>
    </row>
    <row r="239" spans="1:25" x14ac:dyDescent="0.2">
      <c r="A239" s="185" t="s">
        <v>151</v>
      </c>
      <c r="B239" s="186"/>
      <c r="C239" s="184"/>
      <c r="D239" s="187" t="s">
        <v>67</v>
      </c>
      <c r="E239" s="207" t="s">
        <v>270</v>
      </c>
      <c r="F239" s="410">
        <f>F201*1.04</f>
        <v>11.757440888861849</v>
      </c>
      <c r="G239" s="410">
        <f t="shared" ref="G239:H239" si="67">G201*1.04</f>
        <v>13.717071069319799</v>
      </c>
      <c r="H239" s="410">
        <f t="shared" si="67"/>
        <v>15.088846215028948</v>
      </c>
      <c r="I239" s="381"/>
      <c r="J239" s="382"/>
      <c r="K239" s="113"/>
      <c r="L239" s="388"/>
      <c r="Q239" s="385">
        <f>(F239-F201)/F201</f>
        <v>4.000000000000007E-2</v>
      </c>
      <c r="R239" s="385">
        <f t="shared" ref="R239:R247" si="68">(G239-G201)/G201</f>
        <v>3.9999999999999994E-2</v>
      </c>
      <c r="S239" s="385">
        <f t="shared" ref="S239:S247" si="69">(H239-H201)/H201</f>
        <v>4.0000000000000029E-2</v>
      </c>
    </row>
    <row r="240" spans="1:25" x14ac:dyDescent="0.2">
      <c r="A240" s="87"/>
      <c r="B240" s="126"/>
      <c r="D240" s="424"/>
      <c r="E240" s="428">
        <v>2</v>
      </c>
      <c r="F240" s="135">
        <f t="shared" ref="F240:H240" si="70">F202*1.04</f>
        <v>12.345295923610651</v>
      </c>
      <c r="G240" s="135">
        <f t="shared" si="70"/>
        <v>14.40256174930755</v>
      </c>
      <c r="H240" s="135">
        <f t="shared" si="70"/>
        <v>15.84294266199645</v>
      </c>
      <c r="I240" s="394"/>
      <c r="Q240" s="385">
        <f t="shared" ref="Q240:Q245" si="71">(F240-F202)/F202</f>
        <v>4.0000000000000105E-2</v>
      </c>
      <c r="R240" s="385">
        <f t="shared" si="68"/>
        <v>3.9999999999999973E-2</v>
      </c>
      <c r="S240" s="385">
        <f t="shared" si="69"/>
        <v>4.0000000000000077E-2</v>
      </c>
    </row>
    <row r="241" spans="1:19" x14ac:dyDescent="0.2">
      <c r="A241" s="87"/>
      <c r="B241" s="126"/>
      <c r="D241" s="424"/>
      <c r="E241" s="425">
        <v>3</v>
      </c>
      <c r="F241" s="138">
        <f t="shared" ref="F241:H241" si="72">F203*1.04</f>
        <v>12.962974622352299</v>
      </c>
      <c r="G241" s="138">
        <f t="shared" si="72"/>
        <v>15.12309239953785</v>
      </c>
      <c r="H241" s="138">
        <f t="shared" si="72"/>
        <v>16.635481018065001</v>
      </c>
      <c r="I241" s="394"/>
      <c r="Q241" s="385">
        <f t="shared" si="71"/>
        <v>4.0000000000000077E-2</v>
      </c>
      <c r="R241" s="385">
        <f t="shared" si="68"/>
        <v>0.04</v>
      </c>
      <c r="S241" s="385">
        <f t="shared" si="69"/>
        <v>4.000000000000014E-2</v>
      </c>
    </row>
    <row r="242" spans="1:19" x14ac:dyDescent="0.2">
      <c r="A242" s="87"/>
      <c r="B242" s="126"/>
      <c r="D242" s="424"/>
      <c r="E242" s="425">
        <v>4</v>
      </c>
      <c r="F242" s="138">
        <f t="shared" ref="F242:H242" si="73">F204*1.04</f>
        <v>13.481203308463799</v>
      </c>
      <c r="G242" s="138">
        <f t="shared" si="73"/>
        <v>15.727843730617197</v>
      </c>
      <c r="H242" s="138">
        <f t="shared" si="73"/>
        <v>17.300786860825649</v>
      </c>
      <c r="I242" s="394"/>
      <c r="Q242" s="385">
        <f t="shared" si="71"/>
        <v>3.9999999999999987E-2</v>
      </c>
      <c r="R242" s="385">
        <f t="shared" si="68"/>
        <v>3.9999999999999987E-2</v>
      </c>
      <c r="S242" s="385">
        <f t="shared" si="69"/>
        <v>3.9999999999999959E-2</v>
      </c>
    </row>
    <row r="243" spans="1:19" x14ac:dyDescent="0.2">
      <c r="A243" s="87"/>
      <c r="B243" s="126"/>
      <c r="D243" s="424"/>
      <c r="E243" s="425">
        <v>5</v>
      </c>
      <c r="F243" s="138">
        <f t="shared" ref="F243:H243" si="74">F205*1.04</f>
        <v>14.020750811421898</v>
      </c>
      <c r="G243" s="138">
        <f t="shared" si="74"/>
        <v>16.357202419439702</v>
      </c>
      <c r="H243" s="138">
        <f t="shared" si="74"/>
        <v>17.992968020568448</v>
      </c>
      <c r="I243" s="394"/>
      <c r="Q243" s="385">
        <f t="shared" si="71"/>
        <v>4.0000000000000008E-2</v>
      </c>
      <c r="R243" s="385">
        <f t="shared" si="68"/>
        <v>4.0000000000000042E-2</v>
      </c>
      <c r="S243" s="385">
        <f t="shared" si="69"/>
        <v>3.9999999999999931E-2</v>
      </c>
    </row>
    <row r="244" spans="1:19" x14ac:dyDescent="0.2">
      <c r="A244" s="87"/>
      <c r="B244" s="126"/>
      <c r="D244" s="424"/>
      <c r="E244" s="425">
        <v>6</v>
      </c>
      <c r="F244" s="138">
        <f t="shared" ref="F244:H244" si="75">F206*1.04</f>
        <v>14.581163539378799</v>
      </c>
      <c r="G244" s="138">
        <f t="shared" si="75"/>
        <v>17.011281863967302</v>
      </c>
      <c r="H244" s="138">
        <f t="shared" si="75"/>
        <v>18.7122512932173</v>
      </c>
      <c r="I244" s="394"/>
      <c r="Q244" s="385">
        <f t="shared" si="71"/>
        <v>4.0000000000000042E-2</v>
      </c>
      <c r="R244" s="385">
        <f t="shared" si="68"/>
        <v>4.0000000000000077E-2</v>
      </c>
      <c r="S244" s="385">
        <f t="shared" si="69"/>
        <v>4.0000000000000029E-2</v>
      </c>
    </row>
    <row r="245" spans="1:19" x14ac:dyDescent="0.2">
      <c r="A245" s="87"/>
      <c r="B245" s="126"/>
      <c r="D245" s="424"/>
      <c r="E245" s="425">
        <v>7</v>
      </c>
      <c r="F245" s="138">
        <f t="shared" ref="F245:H245" si="76">F207*1.04</f>
        <v>15.164822849535449</v>
      </c>
      <c r="G245" s="138">
        <f t="shared" si="76"/>
        <v>17.691442839743402</v>
      </c>
      <c r="H245" s="138">
        <f t="shared" si="76"/>
        <v>19.46079124004925</v>
      </c>
      <c r="I245" s="394"/>
      <c r="Q245" s="385">
        <f t="shared" si="71"/>
        <v>4.0000000000000022E-2</v>
      </c>
      <c r="R245" s="385">
        <f t="shared" si="68"/>
        <v>3.999999999999998E-2</v>
      </c>
      <c r="S245" s="385">
        <f t="shared" si="69"/>
        <v>4.0000000000000112E-2</v>
      </c>
    </row>
    <row r="246" spans="1:19" x14ac:dyDescent="0.2">
      <c r="A246" s="87"/>
      <c r="B246" s="126"/>
      <c r="D246" s="424"/>
      <c r="E246" s="425">
        <v>8</v>
      </c>
      <c r="F246" s="138" t="s">
        <v>80</v>
      </c>
      <c r="G246" s="138">
        <f t="shared" ref="G246:H246" si="77">G208*1.04</f>
        <v>18.399386316197248</v>
      </c>
      <c r="H246" s="138">
        <f t="shared" si="77"/>
        <v>20.239268248835995</v>
      </c>
      <c r="I246" s="394"/>
      <c r="Q246" s="385"/>
      <c r="R246" s="385">
        <f t="shared" si="68"/>
        <v>3.9999999999999994E-2</v>
      </c>
      <c r="S246" s="385">
        <f t="shared" si="69"/>
        <v>3.9999999999999966E-2</v>
      </c>
    </row>
    <row r="247" spans="1:19" x14ac:dyDescent="0.2">
      <c r="A247" s="87"/>
      <c r="B247" s="126"/>
      <c r="D247" s="424"/>
      <c r="E247" s="426">
        <v>9</v>
      </c>
      <c r="F247" s="427" t="s">
        <v>80</v>
      </c>
      <c r="G247" s="141">
        <f t="shared" ref="G247:H247" si="78">G209*1.04</f>
        <v>18.767249304763048</v>
      </c>
      <c r="H247" s="141">
        <f t="shared" si="78"/>
        <v>20.644212370959451</v>
      </c>
      <c r="I247" s="394"/>
      <c r="Q247" s="385"/>
      <c r="R247" s="385">
        <f t="shared" si="68"/>
        <v>4.0000000000000029E-2</v>
      </c>
      <c r="S247" s="385">
        <f t="shared" si="69"/>
        <v>4.0000000000000084E-2</v>
      </c>
    </row>
    <row r="250" spans="1:19" ht="15.75" x14ac:dyDescent="0.25">
      <c r="A250" s="165" t="s">
        <v>144</v>
      </c>
      <c r="B250" s="130"/>
      <c r="C250" s="130"/>
      <c r="D250" s="130"/>
      <c r="E250" s="130"/>
      <c r="F250" s="130"/>
      <c r="G250" s="130"/>
      <c r="H250" s="130"/>
      <c r="I250" s="406"/>
    </row>
    <row r="252" spans="1:19" x14ac:dyDescent="0.2">
      <c r="A252" s="166" t="s">
        <v>152</v>
      </c>
      <c r="B252" s="111"/>
      <c r="C252" s="111"/>
      <c r="D252" s="111"/>
      <c r="E252" s="111"/>
      <c r="F252" s="111"/>
      <c r="G252" s="111"/>
      <c r="H252" s="111"/>
      <c r="I252" s="111"/>
    </row>
    <row r="253" spans="1:19" x14ac:dyDescent="0.2">
      <c r="A253" s="167" t="s">
        <v>145</v>
      </c>
      <c r="B253" s="168"/>
      <c r="C253" s="122"/>
      <c r="D253" s="122"/>
      <c r="E253" s="123"/>
      <c r="F253" s="169" t="s">
        <v>2</v>
      </c>
      <c r="G253" s="111"/>
      <c r="H253" s="111"/>
      <c r="I253" s="111"/>
    </row>
    <row r="254" spans="1:19" x14ac:dyDescent="0.2">
      <c r="A254" s="170" t="s">
        <v>146</v>
      </c>
      <c r="B254" s="87"/>
      <c r="C254" s="126"/>
      <c r="D254" s="126"/>
      <c r="F254" s="171">
        <v>111</v>
      </c>
    </row>
    <row r="255" spans="1:19" x14ac:dyDescent="0.2">
      <c r="A255" s="170" t="s">
        <v>147</v>
      </c>
      <c r="B255" s="87"/>
      <c r="C255" s="126"/>
      <c r="D255" s="126"/>
      <c r="F255" s="171">
        <v>112</v>
      </c>
    </row>
    <row r="256" spans="1:19" x14ac:dyDescent="0.2">
      <c r="A256" s="170" t="s">
        <v>148</v>
      </c>
      <c r="B256" s="87"/>
      <c r="C256" s="126"/>
      <c r="D256" s="126"/>
      <c r="F256" s="171">
        <v>113</v>
      </c>
    </row>
    <row r="257" spans="1:25" x14ac:dyDescent="0.2">
      <c r="A257" s="170" t="s">
        <v>149</v>
      </c>
      <c r="B257" s="87"/>
      <c r="C257" s="126"/>
      <c r="D257" s="126"/>
      <c r="F257" s="171">
        <v>114</v>
      </c>
    </row>
    <row r="258" spans="1:25" x14ac:dyDescent="0.2">
      <c r="A258" s="172" t="s">
        <v>150</v>
      </c>
      <c r="B258" s="173"/>
      <c r="C258" s="131"/>
      <c r="D258" s="131"/>
      <c r="E258" s="130"/>
      <c r="F258" s="174">
        <v>117</v>
      </c>
    </row>
    <row r="259" spans="1:25" x14ac:dyDescent="0.2">
      <c r="A259" s="407"/>
      <c r="B259" s="407"/>
      <c r="C259" s="144"/>
      <c r="D259" s="144"/>
      <c r="E259" s="143"/>
      <c r="F259" s="408"/>
    </row>
    <row r="260" spans="1:25" ht="15.75" x14ac:dyDescent="0.25">
      <c r="A260" s="165" t="s">
        <v>144</v>
      </c>
      <c r="B260" s="130"/>
      <c r="C260" s="130"/>
      <c r="D260" s="130"/>
      <c r="E260" s="130"/>
      <c r="F260" s="130"/>
      <c r="G260" s="130"/>
      <c r="H260" s="130"/>
      <c r="I260" s="406" t="s">
        <v>335</v>
      </c>
      <c r="K260" s="82" t="s">
        <v>186</v>
      </c>
      <c r="R260" s="82" t="s">
        <v>187</v>
      </c>
    </row>
    <row r="261" spans="1:25" x14ac:dyDescent="0.2">
      <c r="A261" s="134"/>
      <c r="B261" s="122">
        <v>110</v>
      </c>
      <c r="C261" s="122">
        <v>111</v>
      </c>
      <c r="D261" s="122">
        <v>112</v>
      </c>
      <c r="E261" s="122">
        <v>113</v>
      </c>
      <c r="F261" s="122">
        <v>114</v>
      </c>
      <c r="G261" s="122">
        <v>115</v>
      </c>
      <c r="H261" s="122">
        <v>117</v>
      </c>
      <c r="I261" s="124">
        <v>118</v>
      </c>
      <c r="J261" s="134">
        <v>110</v>
      </c>
      <c r="K261" s="122">
        <v>111</v>
      </c>
      <c r="L261" s="122">
        <v>112</v>
      </c>
      <c r="M261" s="122">
        <v>113</v>
      </c>
      <c r="N261" s="122">
        <v>114</v>
      </c>
      <c r="O261" s="122">
        <v>115</v>
      </c>
      <c r="P261" s="122">
        <v>117</v>
      </c>
      <c r="Q261" s="122">
        <v>118</v>
      </c>
      <c r="R261" s="134">
        <v>110</v>
      </c>
      <c r="S261" s="122">
        <v>111</v>
      </c>
      <c r="T261" s="122">
        <v>112</v>
      </c>
      <c r="U261" s="122">
        <v>113</v>
      </c>
      <c r="V261" s="122">
        <v>114</v>
      </c>
      <c r="W261" s="122">
        <v>115</v>
      </c>
      <c r="X261" s="122">
        <v>117</v>
      </c>
      <c r="Y261" s="124">
        <v>118</v>
      </c>
    </row>
    <row r="262" spans="1:25" x14ac:dyDescent="0.2">
      <c r="A262" s="193" t="s">
        <v>270</v>
      </c>
      <c r="B262" s="643">
        <f>B224*1.035</f>
        <v>16.395919885588285</v>
      </c>
      <c r="C262" s="176">
        <f t="shared" ref="C262:I262" si="79">C224*1.035</f>
        <v>20.246023365429355</v>
      </c>
      <c r="D262" s="176">
        <f t="shared" si="79"/>
        <v>23.614218392391898</v>
      </c>
      <c r="E262" s="176">
        <f t="shared" si="79"/>
        <v>26.984878124057417</v>
      </c>
      <c r="F262" s="176">
        <f t="shared" si="79"/>
        <v>28.009256345373501</v>
      </c>
      <c r="G262" s="176">
        <f t="shared" si="79"/>
        <v>29.079642387811944</v>
      </c>
      <c r="H262" s="176">
        <f t="shared" si="79"/>
        <v>32.244792694004907</v>
      </c>
      <c r="I262" s="176">
        <f t="shared" si="79"/>
        <v>33.212247973371142</v>
      </c>
      <c r="J262" s="382"/>
      <c r="K262" s="113"/>
      <c r="L262" s="113"/>
      <c r="M262" s="113"/>
      <c r="N262" s="113"/>
      <c r="O262" s="113"/>
      <c r="P262" s="214"/>
      <c r="Q262" s="214"/>
      <c r="R262" s="385">
        <f>(B262-B224)/B224</f>
        <v>3.4999999999999823E-2</v>
      </c>
      <c r="S262" s="385">
        <f t="shared" ref="S262:S274" si="80">(C262-C224)/C224</f>
        <v>3.4999999999999871E-2</v>
      </c>
      <c r="T262" s="385">
        <f t="shared" ref="T262:T274" si="81">(D262-D224)/D224</f>
        <v>3.4999999999999996E-2</v>
      </c>
      <c r="U262" s="385">
        <f t="shared" ref="U262:U274" si="82">(E262-E224)/E224</f>
        <v>3.4999999999999858E-2</v>
      </c>
      <c r="V262" s="385">
        <f t="shared" ref="V262:V274" si="83">(F262-F224)/F224</f>
        <v>3.4999999999999913E-2</v>
      </c>
      <c r="W262" s="385">
        <f t="shared" ref="W262:W274" si="84">(G262-G224)/G224</f>
        <v>3.4999999999999948E-2</v>
      </c>
      <c r="X262" s="385">
        <f t="shared" ref="X262:X274" si="85">(H262-H224)/H224</f>
        <v>3.4999999999999934E-2</v>
      </c>
      <c r="Y262" s="385">
        <f t="shared" ref="Y262:Y274" si="86">(I262-I224)/I224</f>
        <v>3.4999999999999983E-2</v>
      </c>
    </row>
    <row r="263" spans="1:25" x14ac:dyDescent="0.2">
      <c r="A263" s="419" t="s">
        <v>127</v>
      </c>
      <c r="B263" s="644">
        <f t="shared" ref="B263:I263" si="87">B225*1.035</f>
        <v>17.215844983447379</v>
      </c>
      <c r="C263" s="179">
        <f t="shared" si="87"/>
        <v>21.258312797011762</v>
      </c>
      <c r="D263" s="179">
        <f t="shared" si="87"/>
        <v>24.795046678902107</v>
      </c>
      <c r="E263" s="179">
        <f t="shared" si="87"/>
        <v>28.334245265495436</v>
      </c>
      <c r="F263" s="179">
        <f t="shared" si="87"/>
        <v>29.410030184902322</v>
      </c>
      <c r="G263" s="179">
        <f t="shared" si="87"/>
        <v>30.533583428790823</v>
      </c>
      <c r="H263" s="179">
        <f t="shared" si="87"/>
        <v>33.857061670427811</v>
      </c>
      <c r="I263" s="179">
        <f t="shared" si="87"/>
        <v>34.872754741838143</v>
      </c>
      <c r="R263" s="385">
        <f t="shared" ref="R263:R274" si="88">(B263-B225)/B225</f>
        <v>3.499999999999983E-2</v>
      </c>
      <c r="S263" s="385">
        <f t="shared" si="80"/>
        <v>3.4999999999999858E-2</v>
      </c>
      <c r="T263" s="385">
        <f t="shared" si="81"/>
        <v>3.4999999999999941E-2</v>
      </c>
      <c r="U263" s="385">
        <f t="shared" si="82"/>
        <v>3.4999999999999906E-2</v>
      </c>
      <c r="V263" s="385">
        <f t="shared" si="83"/>
        <v>3.4999999999999899E-2</v>
      </c>
      <c r="W263" s="385">
        <f t="shared" si="84"/>
        <v>3.4999999999999913E-2</v>
      </c>
      <c r="X263" s="385">
        <f t="shared" si="85"/>
        <v>3.4999999999999996E-2</v>
      </c>
      <c r="Y263" s="385">
        <f t="shared" si="86"/>
        <v>3.4999999999999837E-2</v>
      </c>
    </row>
    <row r="264" spans="1:25" x14ac:dyDescent="0.2">
      <c r="A264" s="178" t="s">
        <v>128</v>
      </c>
      <c r="B264" s="644">
        <f t="shared" ref="B264:I264" si="89">B226*1.035</f>
        <v>17.775332951024573</v>
      </c>
      <c r="C264" s="179">
        <f t="shared" si="89"/>
        <v>21.949251682081403</v>
      </c>
      <c r="D264" s="179">
        <f t="shared" si="89"/>
        <v>25.600653016105777</v>
      </c>
      <c r="E264" s="179">
        <f t="shared" si="89"/>
        <v>29.255223256176848</v>
      </c>
      <c r="F264" s="179">
        <f t="shared" si="89"/>
        <v>30.365866142097346</v>
      </c>
      <c r="G264" s="179">
        <f t="shared" si="89"/>
        <v>31.525803122077509</v>
      </c>
      <c r="H264" s="179">
        <f t="shared" si="89"/>
        <v>34.95749363686452</v>
      </c>
      <c r="I264" s="179">
        <f t="shared" si="89"/>
        <v>36.006166804538594</v>
      </c>
      <c r="R264" s="385">
        <f t="shared" si="88"/>
        <v>3.4999999999999844E-2</v>
      </c>
      <c r="S264" s="385">
        <f t="shared" si="80"/>
        <v>3.4999999999999969E-2</v>
      </c>
      <c r="T264" s="385">
        <f t="shared" si="81"/>
        <v>3.4999999999999989E-2</v>
      </c>
      <c r="U264" s="385">
        <f t="shared" si="82"/>
        <v>3.4999999999999941E-2</v>
      </c>
      <c r="V264" s="385">
        <f t="shared" si="83"/>
        <v>3.499999999999992E-2</v>
      </c>
      <c r="W264" s="385">
        <f t="shared" si="84"/>
        <v>3.4999999999999899E-2</v>
      </c>
      <c r="X264" s="385">
        <f t="shared" si="85"/>
        <v>3.4999999999999892E-2</v>
      </c>
      <c r="Y264" s="385">
        <f t="shared" si="86"/>
        <v>3.4999999999999962E-2</v>
      </c>
    </row>
    <row r="265" spans="1:25" x14ac:dyDescent="0.2">
      <c r="A265" s="178" t="s">
        <v>129</v>
      </c>
      <c r="B265" s="644">
        <f t="shared" ref="B265:I265" si="90">B227*1.035</f>
        <v>18.30853073510329</v>
      </c>
      <c r="C265" s="179">
        <f t="shared" si="90"/>
        <v>22.607797305340405</v>
      </c>
      <c r="D265" s="179">
        <f t="shared" si="90"/>
        <v>26.368701948311603</v>
      </c>
      <c r="E265" s="179">
        <f t="shared" si="90"/>
        <v>30.132775497329504</v>
      </c>
      <c r="F265" s="179">
        <f t="shared" si="90"/>
        <v>31.276750580185585</v>
      </c>
      <c r="G265" s="179">
        <f t="shared" si="90"/>
        <v>32.471662893569984</v>
      </c>
      <c r="H265" s="179">
        <f t="shared" si="90"/>
        <v>36.006166804538594</v>
      </c>
      <c r="I265" s="179">
        <f t="shared" si="90"/>
        <v>37.086294298898338</v>
      </c>
      <c r="R265" s="385">
        <f t="shared" si="88"/>
        <v>3.4999999999999934E-2</v>
      </c>
      <c r="S265" s="385">
        <f t="shared" si="80"/>
        <v>3.4999999999999996E-2</v>
      </c>
      <c r="T265" s="385">
        <f t="shared" si="81"/>
        <v>3.4999999999999871E-2</v>
      </c>
      <c r="U265" s="385">
        <f t="shared" si="82"/>
        <v>3.4999999999999962E-2</v>
      </c>
      <c r="V265" s="385">
        <f t="shared" si="83"/>
        <v>3.4999999999999927E-2</v>
      </c>
      <c r="W265" s="385">
        <f t="shared" si="84"/>
        <v>3.4999999999999948E-2</v>
      </c>
      <c r="X265" s="385">
        <f t="shared" si="85"/>
        <v>3.4999999999999962E-2</v>
      </c>
      <c r="Y265" s="385">
        <f t="shared" si="86"/>
        <v>3.4999999999999865E-2</v>
      </c>
    </row>
    <row r="266" spans="1:25" x14ac:dyDescent="0.2">
      <c r="A266" s="178" t="s">
        <v>130</v>
      </c>
      <c r="B266" s="644">
        <f t="shared" ref="B266:I266" si="91">B228*1.035</f>
        <v>18.857807783196698</v>
      </c>
      <c r="C266" s="179">
        <f t="shared" si="91"/>
        <v>23.285943199332646</v>
      </c>
      <c r="D266" s="179">
        <f t="shared" si="91"/>
        <v>27.159754791078612</v>
      </c>
      <c r="E266" s="179">
        <f t="shared" si="91"/>
        <v>31.036617921980643</v>
      </c>
      <c r="F266" s="179">
        <f t="shared" si="91"/>
        <v>32.215098870678496</v>
      </c>
      <c r="G266" s="179">
        <f t="shared" si="91"/>
        <v>33.445808085701458</v>
      </c>
      <c r="H266" s="179">
        <f t="shared" si="91"/>
        <v>37.086294298898338</v>
      </c>
      <c r="I266" s="179">
        <f t="shared" si="91"/>
        <v>38.198932421959348</v>
      </c>
      <c r="R266" s="385">
        <f t="shared" si="88"/>
        <v>3.4999999999999983E-2</v>
      </c>
      <c r="S266" s="385">
        <f t="shared" si="80"/>
        <v>3.4999999999999844E-2</v>
      </c>
      <c r="T266" s="385">
        <f t="shared" si="81"/>
        <v>3.4999999999999962E-2</v>
      </c>
      <c r="U266" s="385">
        <f t="shared" si="82"/>
        <v>3.4999999999999941E-2</v>
      </c>
      <c r="V266" s="385">
        <f t="shared" si="83"/>
        <v>3.4999999999999913E-2</v>
      </c>
      <c r="W266" s="385">
        <f t="shared" si="84"/>
        <v>3.4999999999999844E-2</v>
      </c>
      <c r="X266" s="385">
        <f t="shared" si="85"/>
        <v>3.4999999999999865E-2</v>
      </c>
      <c r="Y266" s="385">
        <f t="shared" si="86"/>
        <v>3.4999999999999962E-2</v>
      </c>
    </row>
    <row r="267" spans="1:25" x14ac:dyDescent="0.2">
      <c r="A267" s="178" t="s">
        <v>131</v>
      </c>
      <c r="B267" s="644">
        <f t="shared" ref="B267:I267" si="92">B229*1.035</f>
        <v>19.42351619597666</v>
      </c>
      <c r="C267" s="179">
        <f t="shared" si="92"/>
        <v>23.984628299183093</v>
      </c>
      <c r="D267" s="179">
        <f t="shared" si="92"/>
        <v>27.974515745750502</v>
      </c>
      <c r="E267" s="179">
        <f t="shared" si="92"/>
        <v>31.967924199036457</v>
      </c>
      <c r="F267" s="179">
        <f t="shared" si="92"/>
        <v>33.181615214919773</v>
      </c>
      <c r="G267" s="179">
        <f t="shared" si="92"/>
        <v>34.44929500048751</v>
      </c>
      <c r="H267" s="179">
        <f t="shared" si="92"/>
        <v>38.198932421959348</v>
      </c>
      <c r="I267" s="179">
        <f t="shared" si="92"/>
        <v>39.344902741955941</v>
      </c>
      <c r="R267" s="385">
        <f t="shared" si="88"/>
        <v>3.4999999999999892E-2</v>
      </c>
      <c r="S267" s="385">
        <f t="shared" si="80"/>
        <v>3.4999999999999865E-2</v>
      </c>
      <c r="T267" s="385">
        <f t="shared" si="81"/>
        <v>3.4999999999999871E-2</v>
      </c>
      <c r="U267" s="385">
        <f t="shared" si="82"/>
        <v>3.4999999999999899E-2</v>
      </c>
      <c r="V267" s="385">
        <f t="shared" si="83"/>
        <v>3.4999999999999823E-2</v>
      </c>
      <c r="W267" s="385">
        <f t="shared" si="84"/>
        <v>3.4999999999999892E-2</v>
      </c>
      <c r="X267" s="385">
        <f t="shared" si="85"/>
        <v>3.4999999999999962E-2</v>
      </c>
      <c r="Y267" s="385">
        <f t="shared" si="86"/>
        <v>3.4999999999999941E-2</v>
      </c>
    </row>
    <row r="268" spans="1:25" x14ac:dyDescent="0.2">
      <c r="A268" s="178" t="s">
        <v>132</v>
      </c>
      <c r="B268" s="644">
        <f t="shared" ref="B268:I268" si="93">B230*1.035</f>
        <v>20.006360174786892</v>
      </c>
      <c r="C268" s="179">
        <f t="shared" si="93"/>
        <v>24.704204705563583</v>
      </c>
      <c r="D268" s="179">
        <f t="shared" si="93"/>
        <v>28.813689013670992</v>
      </c>
      <c r="E268" s="179">
        <f t="shared" si="93"/>
        <v>32.927046429168797</v>
      </c>
      <c r="F268" s="179">
        <f t="shared" si="93"/>
        <v>34.177003814253162</v>
      </c>
      <c r="G268" s="179">
        <f t="shared" si="93"/>
        <v>35.482710472381193</v>
      </c>
      <c r="H268" s="179">
        <f t="shared" si="93"/>
        <v>39.344902741955941</v>
      </c>
      <c r="I268" s="179">
        <f t="shared" si="93"/>
        <v>40.525261560903687</v>
      </c>
      <c r="R268" s="385">
        <f t="shared" si="88"/>
        <v>3.4999999999999906E-2</v>
      </c>
      <c r="S268" s="385">
        <f t="shared" si="80"/>
        <v>3.4999999999999865E-2</v>
      </c>
      <c r="T268" s="385">
        <f t="shared" si="81"/>
        <v>3.4999999999999906E-2</v>
      </c>
      <c r="U268" s="385">
        <f t="shared" si="82"/>
        <v>3.4999999999999913E-2</v>
      </c>
      <c r="V268" s="385">
        <f t="shared" si="83"/>
        <v>3.4999999999999865E-2</v>
      </c>
      <c r="W268" s="385">
        <f t="shared" si="84"/>
        <v>3.4999999999999983E-2</v>
      </c>
      <c r="X268" s="385">
        <f t="shared" si="85"/>
        <v>3.4999999999999941E-2</v>
      </c>
      <c r="Y268" s="385">
        <f t="shared" si="86"/>
        <v>3.4999999999999976E-2</v>
      </c>
    </row>
    <row r="269" spans="1:25" x14ac:dyDescent="0.2">
      <c r="A269" s="178" t="s">
        <v>133</v>
      </c>
      <c r="B269" s="644">
        <f t="shared" ref="B269:I269" si="94">B231*1.035</f>
        <v>20.606574453408619</v>
      </c>
      <c r="C269" s="179">
        <f t="shared" si="94"/>
        <v>25.445141886036602</v>
      </c>
      <c r="D269" s="179">
        <f t="shared" si="94"/>
        <v>29.678213529965021</v>
      </c>
      <c r="E269" s="179">
        <f t="shared" si="94"/>
        <v>33.914688813721369</v>
      </c>
      <c r="F269" s="179">
        <f t="shared" si="94"/>
        <v>35.202320970694196</v>
      </c>
      <c r="G269" s="179">
        <f t="shared" si="94"/>
        <v>36.547110803398091</v>
      </c>
      <c r="H269" s="179">
        <f t="shared" si="94"/>
        <v>40.525261560903687</v>
      </c>
      <c r="I269" s="179">
        <f t="shared" si="94"/>
        <v>41.741065180818126</v>
      </c>
      <c r="R269" s="385">
        <f t="shared" si="88"/>
        <v>3.4999999999999865E-2</v>
      </c>
      <c r="S269" s="385">
        <f t="shared" si="80"/>
        <v>3.4999999999999989E-2</v>
      </c>
      <c r="T269" s="385">
        <f t="shared" si="81"/>
        <v>3.4999999999999969E-2</v>
      </c>
      <c r="U269" s="385">
        <f t="shared" si="82"/>
        <v>3.4999999999999913E-2</v>
      </c>
      <c r="V269" s="385">
        <f t="shared" si="83"/>
        <v>3.4999999999999934E-2</v>
      </c>
      <c r="W269" s="385">
        <f t="shared" si="84"/>
        <v>3.4999999999999871E-2</v>
      </c>
      <c r="X269" s="385">
        <f t="shared" si="85"/>
        <v>3.4999999999999976E-2</v>
      </c>
      <c r="Y269" s="385">
        <f t="shared" si="86"/>
        <v>3.4999999999999892E-2</v>
      </c>
    </row>
    <row r="270" spans="1:25" x14ac:dyDescent="0.2">
      <c r="A270" s="178" t="s">
        <v>134</v>
      </c>
      <c r="B270" s="644">
        <f t="shared" ref="B270:I270" si="95">B232*1.035</f>
        <v>21.224628499404325</v>
      </c>
      <c r="C270" s="179">
        <f t="shared" si="95"/>
        <v>26.208613509508311</v>
      </c>
      <c r="D270" s="179">
        <f t="shared" si="95"/>
        <v>30.568441395304447</v>
      </c>
      <c r="E270" s="179">
        <f t="shared" si="95"/>
        <v>34.932259755381594</v>
      </c>
      <c r="F270" s="179">
        <f t="shared" si="95"/>
        <v>36.258270885586583</v>
      </c>
      <c r="G270" s="179">
        <f t="shared" si="95"/>
        <v>37.643317561772555</v>
      </c>
      <c r="H270" s="179">
        <f t="shared" si="95"/>
        <v>41.740947813927512</v>
      </c>
      <c r="I270" s="179">
        <f t="shared" si="95"/>
        <v>42.993252536824237</v>
      </c>
      <c r="R270" s="385">
        <f t="shared" si="88"/>
        <v>3.4999999999999962E-2</v>
      </c>
      <c r="S270" s="385">
        <f t="shared" si="80"/>
        <v>3.4999999999999878E-2</v>
      </c>
      <c r="T270" s="385">
        <f t="shared" si="81"/>
        <v>3.4999999999999885E-2</v>
      </c>
      <c r="U270" s="385">
        <f t="shared" si="82"/>
        <v>3.4999999999999823E-2</v>
      </c>
      <c r="V270" s="385">
        <f t="shared" si="83"/>
        <v>3.4999999999999948E-2</v>
      </c>
      <c r="W270" s="385">
        <f t="shared" si="84"/>
        <v>3.499999999999983E-2</v>
      </c>
      <c r="X270" s="385">
        <f t="shared" si="85"/>
        <v>3.4999999999999927E-2</v>
      </c>
      <c r="Y270" s="385">
        <f t="shared" si="86"/>
        <v>3.4999999999999871E-2</v>
      </c>
    </row>
    <row r="271" spans="1:25" x14ac:dyDescent="0.2">
      <c r="A271" s="178" t="s">
        <v>135</v>
      </c>
      <c r="B271" s="644">
        <f t="shared" ref="B271:I271" si="96">B233*1.035</f>
        <v>21.861343881008338</v>
      </c>
      <c r="C271" s="179">
        <f t="shared" si="96"/>
        <v>26.994971676650582</v>
      </c>
      <c r="D271" s="179">
        <f t="shared" si="96"/>
        <v>31.485546278595454</v>
      </c>
      <c r="E271" s="179">
        <f t="shared" si="96"/>
        <v>35.980111354821325</v>
      </c>
      <c r="F271" s="179">
        <f t="shared" si="96"/>
        <v>37.346144594727157</v>
      </c>
      <c r="G271" s="179">
        <f t="shared" si="96"/>
        <v>38.772621783301368</v>
      </c>
      <c r="H271" s="179">
        <f t="shared" si="96"/>
        <v>42.993252536824237</v>
      </c>
      <c r="I271" s="179">
        <f t="shared" si="96"/>
        <v>44.282997297828196</v>
      </c>
      <c r="R271" s="385">
        <f t="shared" si="88"/>
        <v>3.4999999999999962E-2</v>
      </c>
      <c r="S271" s="385">
        <f t="shared" si="80"/>
        <v>3.4999999999999906E-2</v>
      </c>
      <c r="T271" s="385">
        <f t="shared" si="81"/>
        <v>3.4999999999999948E-2</v>
      </c>
      <c r="U271" s="385">
        <f t="shared" si="82"/>
        <v>3.4999999999999823E-2</v>
      </c>
      <c r="V271" s="385">
        <f t="shared" si="83"/>
        <v>3.4999999999999983E-2</v>
      </c>
      <c r="W271" s="385">
        <f t="shared" si="84"/>
        <v>3.4999999999999962E-2</v>
      </c>
      <c r="X271" s="385">
        <f t="shared" si="85"/>
        <v>3.4999999999999871E-2</v>
      </c>
      <c r="Y271" s="385">
        <f t="shared" si="86"/>
        <v>3.4999999999999858E-2</v>
      </c>
    </row>
    <row r="272" spans="1:25" x14ac:dyDescent="0.2">
      <c r="A272" s="178" t="s">
        <v>136</v>
      </c>
      <c r="B272" s="644">
        <f t="shared" ref="B272:I272" si="97">B234*1.035</f>
        <v>22.517307432673736</v>
      </c>
      <c r="C272" s="179">
        <f t="shared" si="97"/>
        <v>27.804803221916512</v>
      </c>
      <c r="D272" s="179">
        <f t="shared" si="97"/>
        <v>32.430115014291125</v>
      </c>
      <c r="E272" s="179">
        <f t="shared" si="97"/>
        <v>37.059652014728002</v>
      </c>
      <c r="F272" s="179">
        <f t="shared" si="97"/>
        <v>38.466411565678342</v>
      </c>
      <c r="G272" s="179">
        <f t="shared" si="97"/>
        <v>39.935845036218822</v>
      </c>
      <c r="H272" s="179">
        <f t="shared" si="97"/>
        <v>44.283114664718809</v>
      </c>
      <c r="I272" s="179">
        <f t="shared" si="97"/>
        <v>45.611590499626779</v>
      </c>
      <c r="R272" s="385">
        <f t="shared" si="88"/>
        <v>3.4999999999999844E-2</v>
      </c>
      <c r="S272" s="385">
        <f t="shared" si="80"/>
        <v>3.4999999999999865E-2</v>
      </c>
      <c r="T272" s="385">
        <f t="shared" si="81"/>
        <v>3.4999999999999892E-2</v>
      </c>
      <c r="U272" s="385">
        <f t="shared" si="82"/>
        <v>3.4999999999999941E-2</v>
      </c>
      <c r="V272" s="385">
        <f t="shared" si="83"/>
        <v>3.4999999999999885E-2</v>
      </c>
      <c r="W272" s="385">
        <f t="shared" si="84"/>
        <v>3.4999999999999969E-2</v>
      </c>
      <c r="X272" s="385">
        <f t="shared" si="85"/>
        <v>3.4999999999999996E-2</v>
      </c>
      <c r="Y272" s="385">
        <f t="shared" si="86"/>
        <v>3.4999999999999955E-2</v>
      </c>
    </row>
    <row r="273" spans="1:25" x14ac:dyDescent="0.2">
      <c r="A273" s="178" t="s">
        <v>137</v>
      </c>
      <c r="B273" s="644">
        <f t="shared" ref="B273:I273" si="98">B235*1.035</f>
        <v>23.192753888181766</v>
      </c>
      <c r="C273" s="179">
        <f t="shared" si="98"/>
        <v>28.63904708043103</v>
      </c>
      <c r="D273" s="179">
        <f t="shared" si="98"/>
        <v>33.403086537516415</v>
      </c>
      <c r="E273" s="179">
        <f t="shared" si="98"/>
        <v>38.171351202664049</v>
      </c>
      <c r="F273" s="179">
        <f t="shared" si="98"/>
        <v>39.620480201127592</v>
      </c>
      <c r="G273" s="179">
        <f t="shared" si="98"/>
        <v>41.133926255649925</v>
      </c>
      <c r="H273" s="179">
        <f t="shared" si="98"/>
        <v>45.611590499626779</v>
      </c>
      <c r="I273" s="179">
        <f t="shared" si="98"/>
        <v>46.979853710454336</v>
      </c>
      <c r="R273" s="385">
        <f t="shared" si="88"/>
        <v>3.4999999999999955E-2</v>
      </c>
      <c r="S273" s="385">
        <f t="shared" si="80"/>
        <v>3.4999999999999955E-2</v>
      </c>
      <c r="T273" s="385">
        <f t="shared" si="81"/>
        <v>3.4999999999999858E-2</v>
      </c>
      <c r="U273" s="385">
        <f t="shared" si="82"/>
        <v>3.499999999999983E-2</v>
      </c>
      <c r="V273" s="385">
        <f t="shared" si="83"/>
        <v>3.4999999999999885E-2</v>
      </c>
      <c r="W273" s="385">
        <f t="shared" si="84"/>
        <v>3.4999999999999844E-2</v>
      </c>
      <c r="X273" s="385">
        <f t="shared" si="85"/>
        <v>3.4999999999999955E-2</v>
      </c>
      <c r="Y273" s="385">
        <f t="shared" si="86"/>
        <v>3.4999999999999865E-2</v>
      </c>
    </row>
    <row r="274" spans="1:25" x14ac:dyDescent="0.2">
      <c r="A274" s="181" t="s">
        <v>185</v>
      </c>
      <c r="B274" s="645">
        <f t="shared" ref="B274:I274" si="99">B236*1.035</f>
        <v>24.120421791628409</v>
      </c>
      <c r="C274" s="182">
        <f t="shared" si="99"/>
        <v>29.784547932865159</v>
      </c>
      <c r="D274" s="182">
        <f t="shared" si="99"/>
        <v>34.738956486533347</v>
      </c>
      <c r="E274" s="182">
        <f t="shared" si="99"/>
        <v>39.698294449607488</v>
      </c>
      <c r="F274" s="182">
        <f t="shared" si="99"/>
        <v>41.205285325145823</v>
      </c>
      <c r="G274" s="182">
        <f t="shared" si="99"/>
        <v>42.779175328336549</v>
      </c>
      <c r="H274" s="182">
        <f t="shared" si="99"/>
        <v>47.435941447396864</v>
      </c>
      <c r="I274" s="182">
        <f t="shared" si="99"/>
        <v>48.859132363033758</v>
      </c>
      <c r="R274" s="385">
        <f t="shared" si="88"/>
        <v>3.4999999999999955E-2</v>
      </c>
      <c r="S274" s="385">
        <f t="shared" si="80"/>
        <v>3.4999999999999899E-2</v>
      </c>
      <c r="T274" s="385">
        <f t="shared" si="81"/>
        <v>3.4999999999999892E-2</v>
      </c>
      <c r="U274" s="385">
        <f t="shared" si="82"/>
        <v>3.4999999999999865E-2</v>
      </c>
      <c r="V274" s="385">
        <f t="shared" si="83"/>
        <v>3.4999999999999948E-2</v>
      </c>
      <c r="W274" s="385">
        <f t="shared" si="84"/>
        <v>3.499999999999992E-2</v>
      </c>
      <c r="X274" s="385">
        <f t="shared" si="85"/>
        <v>3.4999999999999941E-2</v>
      </c>
      <c r="Y274" s="385">
        <f t="shared" si="86"/>
        <v>3.4999999999999844E-2</v>
      </c>
    </row>
    <row r="275" spans="1:25" x14ac:dyDescent="0.2">
      <c r="A275" s="166" t="s">
        <v>153</v>
      </c>
      <c r="K275" s="82" t="s">
        <v>186</v>
      </c>
    </row>
    <row r="276" spans="1:25" x14ac:dyDescent="0.2">
      <c r="A276" s="167" t="s">
        <v>145</v>
      </c>
      <c r="B276" s="122"/>
      <c r="C276" s="184"/>
      <c r="D276" s="169" t="s">
        <v>2</v>
      </c>
      <c r="E276" s="134"/>
      <c r="F276" s="134" t="s">
        <v>67</v>
      </c>
      <c r="G276" s="122" t="s">
        <v>68</v>
      </c>
      <c r="H276" s="124" t="s">
        <v>69</v>
      </c>
      <c r="I276" s="380"/>
      <c r="J276" s="134" t="s">
        <v>67</v>
      </c>
      <c r="K276" s="122" t="s">
        <v>68</v>
      </c>
      <c r="L276" s="124" t="s">
        <v>68</v>
      </c>
      <c r="Q276" s="134" t="s">
        <v>67</v>
      </c>
      <c r="R276" s="122" t="s">
        <v>68</v>
      </c>
      <c r="S276" s="124" t="s">
        <v>68</v>
      </c>
    </row>
    <row r="277" spans="1:25" x14ac:dyDescent="0.2">
      <c r="A277" s="185" t="s">
        <v>151</v>
      </c>
      <c r="B277" s="186"/>
      <c r="C277" s="184"/>
      <c r="D277" s="187" t="s">
        <v>67</v>
      </c>
      <c r="E277" s="207" t="s">
        <v>270</v>
      </c>
      <c r="F277" s="410">
        <f>F239*1.035</f>
        <v>12.168951319972013</v>
      </c>
      <c r="G277" s="410">
        <f t="shared" ref="G277:H277" si="100">G239*1.035</f>
        <v>14.197168556745991</v>
      </c>
      <c r="H277" s="410">
        <f t="shared" si="100"/>
        <v>15.616955832554959</v>
      </c>
      <c r="I277" s="381"/>
      <c r="J277" s="382"/>
      <c r="K277" s="113"/>
      <c r="L277" s="388"/>
      <c r="Q277" s="385">
        <f>(F277-F239)/F239</f>
        <v>3.4999999999999962E-2</v>
      </c>
      <c r="R277" s="385">
        <f t="shared" ref="R277:R285" si="101">(G277-G239)/G239</f>
        <v>3.4999999999999969E-2</v>
      </c>
      <c r="S277" s="385">
        <f t="shared" ref="S277:S285" si="102">(H277-H239)/H239</f>
        <v>3.4999999999999878E-2</v>
      </c>
    </row>
    <row r="278" spans="1:25" x14ac:dyDescent="0.2">
      <c r="A278" s="87"/>
      <c r="B278" s="126"/>
      <c r="D278" s="424"/>
      <c r="E278" s="428">
        <v>2</v>
      </c>
      <c r="F278" s="135">
        <f t="shared" ref="F278:H278" si="103">F240*1.035</f>
        <v>12.777381280937023</v>
      </c>
      <c r="G278" s="135">
        <f t="shared" si="103"/>
        <v>14.906651410533312</v>
      </c>
      <c r="H278" s="135">
        <f t="shared" si="103"/>
        <v>16.397445655166322</v>
      </c>
      <c r="I278" s="394"/>
      <c r="Q278" s="385">
        <f t="shared" ref="Q278:Q283" si="104">(F278-F240)/F240</f>
        <v>3.4999999999999927E-2</v>
      </c>
      <c r="R278" s="385">
        <f t="shared" si="101"/>
        <v>3.4999999999999885E-2</v>
      </c>
      <c r="S278" s="385">
        <f t="shared" si="102"/>
        <v>3.4999999999999816E-2</v>
      </c>
    </row>
    <row r="279" spans="1:25" x14ac:dyDescent="0.2">
      <c r="A279" s="87"/>
      <c r="B279" s="126"/>
      <c r="D279" s="424"/>
      <c r="E279" s="425">
        <v>3</v>
      </c>
      <c r="F279" s="138">
        <f t="shared" ref="F279:H279" si="105">F241*1.035</f>
        <v>13.416678734134628</v>
      </c>
      <c r="G279" s="138">
        <f t="shared" si="105"/>
        <v>15.652400633521673</v>
      </c>
      <c r="H279" s="138">
        <f t="shared" si="105"/>
        <v>17.217722853697275</v>
      </c>
      <c r="I279" s="394"/>
      <c r="Q279" s="385">
        <f t="shared" si="104"/>
        <v>3.4999999999999906E-2</v>
      </c>
      <c r="R279" s="385">
        <f t="shared" si="101"/>
        <v>3.4999999999999878E-2</v>
      </c>
      <c r="S279" s="385">
        <f t="shared" si="102"/>
        <v>3.4999999999999955E-2</v>
      </c>
    </row>
    <row r="280" spans="1:25" x14ac:dyDescent="0.2">
      <c r="A280" s="87"/>
      <c r="B280" s="126"/>
      <c r="D280" s="424"/>
      <c r="E280" s="425">
        <v>4</v>
      </c>
      <c r="F280" s="138">
        <f t="shared" ref="F280:H280" si="106">F242*1.035</f>
        <v>13.953045424260031</v>
      </c>
      <c r="G280" s="138">
        <f t="shared" si="106"/>
        <v>16.278318261188797</v>
      </c>
      <c r="H280" s="138">
        <f t="shared" si="106"/>
        <v>17.906314400954546</v>
      </c>
      <c r="I280" s="394"/>
      <c r="Q280" s="385">
        <f t="shared" si="104"/>
        <v>3.4999999999999913E-2</v>
      </c>
      <c r="R280" s="385">
        <f t="shared" si="101"/>
        <v>3.4999999999999899E-2</v>
      </c>
      <c r="S280" s="385">
        <f t="shared" si="102"/>
        <v>3.4999999999999934E-2</v>
      </c>
    </row>
    <row r="281" spans="1:25" x14ac:dyDescent="0.2">
      <c r="A281" s="87"/>
      <c r="B281" s="126"/>
      <c r="D281" s="424"/>
      <c r="E281" s="425">
        <v>5</v>
      </c>
      <c r="F281" s="138">
        <f t="shared" ref="F281:H281" si="107">F243*1.035</f>
        <v>14.511477089821664</v>
      </c>
      <c r="G281" s="138">
        <f t="shared" si="107"/>
        <v>16.929704504120089</v>
      </c>
      <c r="H281" s="138">
        <f t="shared" si="107"/>
        <v>18.62272190128834</v>
      </c>
      <c r="I281" s="394"/>
      <c r="Q281" s="385">
        <f t="shared" si="104"/>
        <v>3.4999999999999962E-2</v>
      </c>
      <c r="R281" s="385">
        <f t="shared" si="101"/>
        <v>3.4999999999999858E-2</v>
      </c>
      <c r="S281" s="385">
        <f t="shared" si="102"/>
        <v>3.499999999999983E-2</v>
      </c>
    </row>
    <row r="282" spans="1:25" x14ac:dyDescent="0.2">
      <c r="A282" s="87"/>
      <c r="B282" s="126"/>
      <c r="D282" s="424"/>
      <c r="E282" s="425">
        <v>6</v>
      </c>
      <c r="F282" s="138">
        <f t="shared" ref="F282:H282" si="108">F244*1.035</f>
        <v>15.091504263257056</v>
      </c>
      <c r="G282" s="138">
        <f t="shared" si="108"/>
        <v>17.606676729206157</v>
      </c>
      <c r="H282" s="138">
        <f t="shared" si="108"/>
        <v>19.367180088479902</v>
      </c>
      <c r="I282" s="394"/>
      <c r="Q282" s="385">
        <f t="shared" si="104"/>
        <v>3.4999999999999878E-2</v>
      </c>
      <c r="R282" s="385">
        <f t="shared" si="101"/>
        <v>3.4999999999999989E-2</v>
      </c>
      <c r="S282" s="385">
        <f t="shared" si="102"/>
        <v>3.4999999999999837E-2</v>
      </c>
    </row>
    <row r="283" spans="1:25" x14ac:dyDescent="0.2">
      <c r="A283" s="87"/>
      <c r="B283" s="126"/>
      <c r="D283" s="424"/>
      <c r="E283" s="425">
        <v>7</v>
      </c>
      <c r="F283" s="138">
        <f t="shared" ref="F283:H283" si="109">F245*1.035</f>
        <v>15.695591649269188</v>
      </c>
      <c r="G283" s="138">
        <f t="shared" si="109"/>
        <v>18.310643339134419</v>
      </c>
      <c r="H283" s="138">
        <f t="shared" si="109"/>
        <v>20.141918933450974</v>
      </c>
      <c r="I283" s="394"/>
      <c r="Q283" s="385">
        <f t="shared" si="104"/>
        <v>3.4999999999999878E-2</v>
      </c>
      <c r="R283" s="385">
        <f t="shared" si="101"/>
        <v>3.4999999999999865E-2</v>
      </c>
      <c r="S283" s="385">
        <f t="shared" si="102"/>
        <v>3.4999999999999996E-2</v>
      </c>
    </row>
    <row r="284" spans="1:25" x14ac:dyDescent="0.2">
      <c r="A284" s="87"/>
      <c r="B284" s="126"/>
      <c r="D284" s="424"/>
      <c r="E284" s="425">
        <v>8</v>
      </c>
      <c r="F284" s="138" t="s">
        <v>80</v>
      </c>
      <c r="G284" s="138">
        <f t="shared" ref="G284:H284" si="110">G246*1.035</f>
        <v>19.04336483726415</v>
      </c>
      <c r="H284" s="138">
        <f t="shared" si="110"/>
        <v>20.947642637545254</v>
      </c>
      <c r="I284" s="394"/>
      <c r="Q284" s="385"/>
      <c r="R284" s="385">
        <f t="shared" si="101"/>
        <v>3.499999999999992E-2</v>
      </c>
      <c r="S284" s="385">
        <f t="shared" si="102"/>
        <v>3.4999999999999983E-2</v>
      </c>
    </row>
    <row r="285" spans="1:25" x14ac:dyDescent="0.2">
      <c r="A285" s="87"/>
      <c r="B285" s="126"/>
      <c r="D285" s="424"/>
      <c r="E285" s="426">
        <v>9</v>
      </c>
      <c r="F285" s="427" t="s">
        <v>80</v>
      </c>
      <c r="G285" s="141">
        <f t="shared" ref="G285:H285" si="111">G247*1.035</f>
        <v>19.424103030429752</v>
      </c>
      <c r="H285" s="141">
        <f t="shared" si="111"/>
        <v>21.36675980394303</v>
      </c>
      <c r="I285" s="394"/>
      <c r="Q285" s="385"/>
      <c r="R285" s="385">
        <f t="shared" si="101"/>
        <v>3.499999999999983E-2</v>
      </c>
      <c r="S285" s="385">
        <f t="shared" si="102"/>
        <v>3.4999999999999885E-2</v>
      </c>
    </row>
    <row r="288" spans="1:25" ht="15.75" x14ac:dyDescent="0.25">
      <c r="A288" s="165" t="s">
        <v>144</v>
      </c>
      <c r="B288" s="130"/>
      <c r="C288" s="130"/>
      <c r="D288" s="130"/>
      <c r="E288" s="130"/>
      <c r="F288" s="130"/>
      <c r="G288" s="130"/>
      <c r="H288" s="130"/>
      <c r="I288" s="406"/>
    </row>
    <row r="290" spans="1:25" x14ac:dyDescent="0.2">
      <c r="A290" s="166" t="s">
        <v>152</v>
      </c>
      <c r="B290" s="111"/>
      <c r="C290" s="111"/>
      <c r="D290" s="111"/>
      <c r="E290" s="111"/>
      <c r="F290" s="111"/>
      <c r="G290" s="111"/>
      <c r="H290" s="111"/>
      <c r="I290" s="111"/>
    </row>
    <row r="291" spans="1:25" x14ac:dyDescent="0.2">
      <c r="A291" s="167" t="s">
        <v>145</v>
      </c>
      <c r="B291" s="168"/>
      <c r="C291" s="122"/>
      <c r="D291" s="122"/>
      <c r="E291" s="123"/>
      <c r="F291" s="169" t="s">
        <v>2</v>
      </c>
      <c r="G291" s="111"/>
      <c r="H291" s="111"/>
      <c r="I291" s="111"/>
    </row>
    <row r="292" spans="1:25" x14ac:dyDescent="0.2">
      <c r="A292" s="170" t="s">
        <v>146</v>
      </c>
      <c r="B292" s="87"/>
      <c r="C292" s="126"/>
      <c r="D292" s="126"/>
      <c r="F292" s="171">
        <v>111</v>
      </c>
    </row>
    <row r="293" spans="1:25" x14ac:dyDescent="0.2">
      <c r="A293" s="170" t="s">
        <v>147</v>
      </c>
      <c r="B293" s="87"/>
      <c r="C293" s="126"/>
      <c r="D293" s="126"/>
      <c r="F293" s="171">
        <v>112</v>
      </c>
    </row>
    <row r="294" spans="1:25" x14ac:dyDescent="0.2">
      <c r="A294" s="170" t="s">
        <v>148</v>
      </c>
      <c r="B294" s="87"/>
      <c r="C294" s="126"/>
      <c r="D294" s="126"/>
      <c r="F294" s="171">
        <v>113</v>
      </c>
    </row>
    <row r="295" spans="1:25" x14ac:dyDescent="0.2">
      <c r="A295" s="170" t="s">
        <v>149</v>
      </c>
      <c r="B295" s="87"/>
      <c r="C295" s="126"/>
      <c r="D295" s="126"/>
      <c r="F295" s="171">
        <v>114</v>
      </c>
    </row>
    <row r="296" spans="1:25" x14ac:dyDescent="0.2">
      <c r="A296" s="172" t="s">
        <v>150</v>
      </c>
      <c r="B296" s="173"/>
      <c r="C296" s="131"/>
      <c r="D296" s="131"/>
      <c r="E296" s="130"/>
      <c r="F296" s="174">
        <v>117</v>
      </c>
    </row>
    <row r="297" spans="1:25" x14ac:dyDescent="0.2">
      <c r="A297" s="407"/>
      <c r="B297" s="407"/>
      <c r="C297" s="144"/>
      <c r="D297" s="144"/>
      <c r="E297" s="143"/>
      <c r="F297" s="408"/>
    </row>
    <row r="298" spans="1:25" ht="15.75" x14ac:dyDescent="0.25">
      <c r="A298" s="165" t="s">
        <v>144</v>
      </c>
      <c r="B298" s="130"/>
      <c r="C298" s="130"/>
      <c r="D298" s="130"/>
      <c r="E298" s="130"/>
      <c r="F298" s="130"/>
      <c r="G298" s="130"/>
      <c r="H298" s="130"/>
      <c r="I298" s="406" t="s">
        <v>336</v>
      </c>
      <c r="K298" s="82" t="s">
        <v>186</v>
      </c>
      <c r="R298" s="82" t="s">
        <v>187</v>
      </c>
    </row>
    <row r="299" spans="1:25" x14ac:dyDescent="0.2">
      <c r="A299" s="134"/>
      <c r="B299" s="122">
        <v>110</v>
      </c>
      <c r="C299" s="122">
        <v>111</v>
      </c>
      <c r="D299" s="122">
        <v>112</v>
      </c>
      <c r="E299" s="122">
        <v>113</v>
      </c>
      <c r="F299" s="122">
        <v>114</v>
      </c>
      <c r="G299" s="122">
        <v>115</v>
      </c>
      <c r="H299" s="122">
        <v>117</v>
      </c>
      <c r="I299" s="124">
        <v>118</v>
      </c>
      <c r="J299" s="134">
        <v>110</v>
      </c>
      <c r="K299" s="122">
        <v>111</v>
      </c>
      <c r="L299" s="122">
        <v>112</v>
      </c>
      <c r="M299" s="122">
        <v>113</v>
      </c>
      <c r="N299" s="122">
        <v>114</v>
      </c>
      <c r="O299" s="122">
        <v>115</v>
      </c>
      <c r="P299" s="122">
        <v>117</v>
      </c>
      <c r="Q299" s="122">
        <v>118</v>
      </c>
      <c r="R299" s="134">
        <v>110</v>
      </c>
      <c r="S299" s="122">
        <v>111</v>
      </c>
      <c r="T299" s="122">
        <v>112</v>
      </c>
      <c r="U299" s="122">
        <v>113</v>
      </c>
      <c r="V299" s="122">
        <v>114</v>
      </c>
      <c r="W299" s="122">
        <v>115</v>
      </c>
      <c r="X299" s="122">
        <v>117</v>
      </c>
      <c r="Y299" s="124">
        <v>118</v>
      </c>
    </row>
    <row r="300" spans="1:25" x14ac:dyDescent="0.2">
      <c r="A300" s="193" t="s">
        <v>270</v>
      </c>
      <c r="B300" s="643">
        <f>B262*1.03</f>
        <v>16.887797482155932</v>
      </c>
      <c r="C300" s="176">
        <f t="shared" ref="C300:I300" si="112">C262*1.03</f>
        <v>20.853404066392237</v>
      </c>
      <c r="D300" s="176">
        <f t="shared" si="112"/>
        <v>24.322644944163656</v>
      </c>
      <c r="E300" s="176">
        <f t="shared" si="112"/>
        <v>27.794424467779141</v>
      </c>
      <c r="F300" s="176">
        <f t="shared" si="112"/>
        <v>28.849534035734706</v>
      </c>
      <c r="G300" s="176">
        <f t="shared" si="112"/>
        <v>29.952031659446302</v>
      </c>
      <c r="H300" s="176">
        <f t="shared" si="112"/>
        <v>33.212136474825058</v>
      </c>
      <c r="I300" s="176">
        <f t="shared" si="112"/>
        <v>34.208615412572279</v>
      </c>
      <c r="J300" s="382"/>
      <c r="K300" s="113"/>
      <c r="L300" s="113"/>
      <c r="M300" s="113"/>
      <c r="N300" s="113"/>
      <c r="O300" s="113"/>
      <c r="P300" s="214"/>
      <c r="Q300" s="214"/>
      <c r="R300" s="385">
        <f>(B300-B262)/B262</f>
        <v>2.999999999999993E-2</v>
      </c>
      <c r="S300" s="385">
        <f t="shared" ref="S300:S312" si="113">(C300-C262)/C262</f>
        <v>3.0000000000000044E-2</v>
      </c>
      <c r="T300" s="385">
        <f t="shared" ref="T300:T312" si="114">(D300-D262)/D262</f>
        <v>3.0000000000000058E-2</v>
      </c>
      <c r="U300" s="385">
        <f t="shared" ref="U300:U312" si="115">(E300-E262)/E262</f>
        <v>3.0000000000000058E-2</v>
      </c>
      <c r="V300" s="385">
        <f t="shared" ref="V300:V312" si="116">(F300-F262)/F262</f>
        <v>0.03</v>
      </c>
      <c r="W300" s="385">
        <f t="shared" ref="W300:W312" si="117">(G300-G262)/G262</f>
        <v>2.9999999999999982E-2</v>
      </c>
      <c r="X300" s="385">
        <f t="shared" ref="X300:X312" si="118">(H300-H262)/H262</f>
        <v>3.0000000000000127E-2</v>
      </c>
      <c r="Y300" s="385">
        <f t="shared" ref="Y300:Y312" si="119">(I300-I262)/I262</f>
        <v>3.0000000000000082E-2</v>
      </c>
    </row>
    <row r="301" spans="1:25" x14ac:dyDescent="0.2">
      <c r="A301" s="419" t="s">
        <v>127</v>
      </c>
      <c r="B301" s="644">
        <f t="shared" ref="B301:I301" si="120">B263*1.03</f>
        <v>17.732320332950803</v>
      </c>
      <c r="C301" s="179">
        <f t="shared" si="120"/>
        <v>21.896062180922115</v>
      </c>
      <c r="D301" s="179">
        <f t="shared" si="120"/>
        <v>25.53889807926917</v>
      </c>
      <c r="E301" s="179">
        <f t="shared" si="120"/>
        <v>29.184272623460302</v>
      </c>
      <c r="F301" s="179">
        <f t="shared" si="120"/>
        <v>30.292331090449391</v>
      </c>
      <c r="G301" s="179">
        <f t="shared" si="120"/>
        <v>31.449590931654548</v>
      </c>
      <c r="H301" s="179">
        <f t="shared" si="120"/>
        <v>34.872773520540647</v>
      </c>
      <c r="I301" s="179">
        <f t="shared" si="120"/>
        <v>35.91893738409329</v>
      </c>
      <c r="R301" s="385">
        <f t="shared" ref="R301:R312" si="121">(B301-B263)/B263</f>
        <v>3.0000000000000113E-2</v>
      </c>
      <c r="S301" s="385">
        <f t="shared" si="113"/>
        <v>3.0000000000000037E-2</v>
      </c>
      <c r="T301" s="385">
        <f t="shared" si="114"/>
        <v>3.0000000000000006E-2</v>
      </c>
      <c r="U301" s="385">
        <f t="shared" si="115"/>
        <v>3.0000000000000089E-2</v>
      </c>
      <c r="V301" s="385">
        <f t="shared" si="116"/>
        <v>2.9999999999999985E-2</v>
      </c>
      <c r="W301" s="385">
        <f t="shared" si="117"/>
        <v>2.9999999999999992E-2</v>
      </c>
      <c r="X301" s="385">
        <f t="shared" si="118"/>
        <v>3.0000000000000068E-2</v>
      </c>
      <c r="Y301" s="385">
        <f t="shared" si="119"/>
        <v>3.0000000000000072E-2</v>
      </c>
    </row>
    <row r="302" spans="1:25" x14ac:dyDescent="0.2">
      <c r="A302" s="178" t="s">
        <v>128</v>
      </c>
      <c r="B302" s="644">
        <f t="shared" ref="B302:I302" si="122">B264*1.03</f>
        <v>18.308592939555311</v>
      </c>
      <c r="C302" s="179">
        <f t="shared" si="122"/>
        <v>22.607729232543846</v>
      </c>
      <c r="D302" s="179">
        <f t="shared" si="122"/>
        <v>26.368672606588952</v>
      </c>
      <c r="E302" s="179">
        <f t="shared" si="122"/>
        <v>30.132879953862155</v>
      </c>
      <c r="F302" s="179">
        <f t="shared" si="122"/>
        <v>31.276842126360268</v>
      </c>
      <c r="G302" s="179">
        <f t="shared" si="122"/>
        <v>32.471577215739835</v>
      </c>
      <c r="H302" s="179">
        <f t="shared" si="122"/>
        <v>36.006218445970454</v>
      </c>
      <c r="I302" s="179">
        <f t="shared" si="122"/>
        <v>37.086351808674756</v>
      </c>
      <c r="R302" s="385">
        <f t="shared" si="121"/>
        <v>3.0000000000000013E-2</v>
      </c>
      <c r="S302" s="385">
        <f t="shared" si="113"/>
        <v>3.0000000000000047E-2</v>
      </c>
      <c r="T302" s="385">
        <f t="shared" si="114"/>
        <v>3.0000000000000034E-2</v>
      </c>
      <c r="U302" s="385">
        <f t="shared" si="115"/>
        <v>3.0000000000000047E-2</v>
      </c>
      <c r="V302" s="385">
        <f t="shared" si="116"/>
        <v>3.0000000000000065E-2</v>
      </c>
      <c r="W302" s="385">
        <f t="shared" si="117"/>
        <v>3.0000000000000023E-2</v>
      </c>
      <c r="X302" s="385">
        <f t="shared" si="118"/>
        <v>2.9999999999999961E-2</v>
      </c>
      <c r="Y302" s="385">
        <f t="shared" si="119"/>
        <v>3.000000000000011E-2</v>
      </c>
    </row>
    <row r="303" spans="1:25" x14ac:dyDescent="0.2">
      <c r="A303" s="178" t="s">
        <v>129</v>
      </c>
      <c r="B303" s="644">
        <f t="shared" ref="B303:I303" si="123">B265*1.03</f>
        <v>18.857786657156389</v>
      </c>
      <c r="C303" s="179">
        <f t="shared" si="123"/>
        <v>23.286031224500618</v>
      </c>
      <c r="D303" s="179">
        <f t="shared" si="123"/>
        <v>27.159763006760951</v>
      </c>
      <c r="E303" s="179">
        <f t="shared" si="123"/>
        <v>31.036758762249391</v>
      </c>
      <c r="F303" s="179">
        <f t="shared" si="123"/>
        <v>32.215053097591152</v>
      </c>
      <c r="G303" s="179">
        <f t="shared" si="123"/>
        <v>33.445812780377082</v>
      </c>
      <c r="H303" s="179">
        <f t="shared" si="123"/>
        <v>37.086351808674756</v>
      </c>
      <c r="I303" s="179">
        <f t="shared" si="123"/>
        <v>38.198883127865287</v>
      </c>
      <c r="R303" s="385">
        <f t="shared" si="121"/>
        <v>3.000000000000003E-2</v>
      </c>
      <c r="S303" s="385">
        <f t="shared" si="113"/>
        <v>3.0000000000000054E-2</v>
      </c>
      <c r="T303" s="385">
        <f t="shared" si="114"/>
        <v>2.9999999999999982E-2</v>
      </c>
      <c r="U303" s="385">
        <f t="shared" si="115"/>
        <v>3.0000000000000065E-2</v>
      </c>
      <c r="V303" s="385">
        <f t="shared" si="116"/>
        <v>0.03</v>
      </c>
      <c r="W303" s="385">
        <f t="shared" si="117"/>
        <v>2.9999999999999943E-2</v>
      </c>
      <c r="X303" s="385">
        <f t="shared" si="118"/>
        <v>3.000000000000011E-2</v>
      </c>
      <c r="Y303" s="385">
        <f t="shared" si="119"/>
        <v>2.9999999999999968E-2</v>
      </c>
    </row>
    <row r="304" spans="1:25" x14ac:dyDescent="0.2">
      <c r="A304" s="178" t="s">
        <v>130</v>
      </c>
      <c r="B304" s="644">
        <f t="shared" ref="B304:I304" si="124">B266*1.03</f>
        <v>19.4235420166926</v>
      </c>
      <c r="C304" s="179">
        <f t="shared" si="124"/>
        <v>23.984521495312627</v>
      </c>
      <c r="D304" s="179">
        <f t="shared" si="124"/>
        <v>27.974547434810972</v>
      </c>
      <c r="E304" s="179">
        <f t="shared" si="124"/>
        <v>31.967716459640062</v>
      </c>
      <c r="F304" s="179">
        <f t="shared" si="124"/>
        <v>33.181551836798853</v>
      </c>
      <c r="G304" s="179">
        <f t="shared" si="124"/>
        <v>34.449182328272499</v>
      </c>
      <c r="H304" s="179">
        <f t="shared" si="124"/>
        <v>38.198883127865287</v>
      </c>
      <c r="I304" s="179">
        <f t="shared" si="124"/>
        <v>39.344900394618129</v>
      </c>
      <c r="R304" s="385">
        <f t="shared" si="121"/>
        <v>3.0000000000000086E-2</v>
      </c>
      <c r="S304" s="385">
        <f t="shared" si="113"/>
        <v>3.0000000000000086E-2</v>
      </c>
      <c r="T304" s="385">
        <f t="shared" si="114"/>
        <v>3.0000000000000079E-2</v>
      </c>
      <c r="U304" s="385">
        <f t="shared" si="115"/>
        <v>3.0000000000000013E-2</v>
      </c>
      <c r="V304" s="385">
        <f t="shared" si="116"/>
        <v>3.0000000000000079E-2</v>
      </c>
      <c r="W304" s="385">
        <f t="shared" si="117"/>
        <v>2.9999999999999933E-2</v>
      </c>
      <c r="X304" s="385">
        <f t="shared" si="118"/>
        <v>2.9999999999999968E-2</v>
      </c>
      <c r="Y304" s="385">
        <f t="shared" si="119"/>
        <v>3.0000000000000009E-2</v>
      </c>
    </row>
    <row r="305" spans="1:25" x14ac:dyDescent="0.2">
      <c r="A305" s="178" t="s">
        <v>131</v>
      </c>
      <c r="B305" s="644">
        <f t="shared" ref="B305:I305" si="125">B267*1.03</f>
        <v>20.006221681855962</v>
      </c>
      <c r="C305" s="179">
        <f t="shared" si="125"/>
        <v>24.704167148158586</v>
      </c>
      <c r="D305" s="179">
        <f t="shared" si="125"/>
        <v>28.813751218123016</v>
      </c>
      <c r="E305" s="179">
        <f t="shared" si="125"/>
        <v>32.926961925007554</v>
      </c>
      <c r="F305" s="179">
        <f t="shared" si="125"/>
        <v>34.177063671367371</v>
      </c>
      <c r="G305" s="179">
        <f t="shared" si="125"/>
        <v>35.482773850502134</v>
      </c>
      <c r="H305" s="179">
        <f t="shared" si="125"/>
        <v>39.344900394618129</v>
      </c>
      <c r="I305" s="179">
        <f t="shared" si="125"/>
        <v>40.525249824214619</v>
      </c>
      <c r="R305" s="385">
        <f t="shared" si="121"/>
        <v>3.000000000000011E-2</v>
      </c>
      <c r="S305" s="385">
        <f t="shared" si="113"/>
        <v>2.9999999999999992E-2</v>
      </c>
      <c r="T305" s="385">
        <f t="shared" si="114"/>
        <v>2.9999999999999992E-2</v>
      </c>
      <c r="U305" s="385">
        <f t="shared" si="115"/>
        <v>3.00000000000001E-2</v>
      </c>
      <c r="V305" s="385">
        <f t="shared" si="116"/>
        <v>3.0000000000000134E-2</v>
      </c>
      <c r="W305" s="385">
        <f t="shared" si="117"/>
        <v>2.9999999999999978E-2</v>
      </c>
      <c r="X305" s="385">
        <f t="shared" si="118"/>
        <v>3.0000000000000009E-2</v>
      </c>
      <c r="Y305" s="385">
        <f t="shared" si="119"/>
        <v>2.9999999999999982E-2</v>
      </c>
    </row>
    <row r="306" spans="1:25" x14ac:dyDescent="0.2">
      <c r="A306" s="178" t="s">
        <v>132</v>
      </c>
      <c r="B306" s="644">
        <f t="shared" ref="B306:I306" si="126">B268*1.03</f>
        <v>20.606550980030498</v>
      </c>
      <c r="C306" s="179">
        <f t="shared" si="126"/>
        <v>25.445330846730492</v>
      </c>
      <c r="D306" s="179">
        <f t="shared" si="126"/>
        <v>29.678099684081122</v>
      </c>
      <c r="E306" s="179">
        <f t="shared" si="126"/>
        <v>33.914857822043864</v>
      </c>
      <c r="F306" s="179">
        <f t="shared" si="126"/>
        <v>35.202313928680759</v>
      </c>
      <c r="G306" s="179">
        <f t="shared" si="126"/>
        <v>36.547191786552631</v>
      </c>
      <c r="H306" s="179">
        <f t="shared" si="126"/>
        <v>40.525249824214619</v>
      </c>
      <c r="I306" s="179">
        <f t="shared" si="126"/>
        <v>41.741019407730796</v>
      </c>
      <c r="R306" s="385">
        <f t="shared" si="121"/>
        <v>2.9999999999999985E-2</v>
      </c>
      <c r="S306" s="385">
        <f t="shared" si="113"/>
        <v>3.0000000000000051E-2</v>
      </c>
      <c r="T306" s="385">
        <f t="shared" si="114"/>
        <v>3.0000000000000023E-2</v>
      </c>
      <c r="U306" s="385">
        <f t="shared" si="115"/>
        <v>3.0000000000000079E-2</v>
      </c>
      <c r="V306" s="385">
        <f t="shared" si="116"/>
        <v>3.0000000000000072E-2</v>
      </c>
      <c r="W306" s="385">
        <f t="shared" si="117"/>
        <v>3.0000000000000061E-2</v>
      </c>
      <c r="X306" s="385">
        <f t="shared" si="118"/>
        <v>2.9999999999999982E-2</v>
      </c>
      <c r="Y306" s="385">
        <f t="shared" si="119"/>
        <v>2.9999999999999978E-2</v>
      </c>
    </row>
    <row r="307" spans="1:25" x14ac:dyDescent="0.2">
      <c r="A307" s="178" t="s">
        <v>133</v>
      </c>
      <c r="B307" s="644">
        <f t="shared" ref="B307:I307" si="127">B269*1.03</f>
        <v>21.224771687010879</v>
      </c>
      <c r="C307" s="179">
        <f t="shared" si="127"/>
        <v>26.208496142617701</v>
      </c>
      <c r="D307" s="179">
        <f t="shared" si="127"/>
        <v>30.568559935863973</v>
      </c>
      <c r="E307" s="179">
        <f t="shared" si="127"/>
        <v>34.932129478133014</v>
      </c>
      <c r="F307" s="179">
        <f t="shared" si="127"/>
        <v>36.258390599815023</v>
      </c>
      <c r="G307" s="179">
        <f t="shared" si="127"/>
        <v>37.643524127500037</v>
      </c>
      <c r="H307" s="179">
        <f t="shared" si="127"/>
        <v>41.741019407730796</v>
      </c>
      <c r="I307" s="179">
        <f t="shared" si="127"/>
        <v>42.993297136242667</v>
      </c>
      <c r="R307" s="385">
        <f t="shared" si="121"/>
        <v>3.0000000000000051E-2</v>
      </c>
      <c r="S307" s="385">
        <f t="shared" si="113"/>
        <v>3.0000000000000041E-2</v>
      </c>
      <c r="T307" s="385">
        <f t="shared" si="114"/>
        <v>3.0000000000000072E-2</v>
      </c>
      <c r="U307" s="385">
        <f t="shared" si="115"/>
        <v>3.00000000000001E-2</v>
      </c>
      <c r="V307" s="385">
        <f t="shared" si="116"/>
        <v>3.0000000000000044E-2</v>
      </c>
      <c r="W307" s="385">
        <f t="shared" si="117"/>
        <v>3.0000000000000072E-2</v>
      </c>
      <c r="X307" s="385">
        <f t="shared" si="118"/>
        <v>2.9999999999999978E-2</v>
      </c>
      <c r="Y307" s="385">
        <f t="shared" si="119"/>
        <v>2.9999999999999943E-2</v>
      </c>
    </row>
    <row r="308" spans="1:25" x14ac:dyDescent="0.2">
      <c r="A308" s="178" t="s">
        <v>134</v>
      </c>
      <c r="B308" s="644">
        <f t="shared" ref="B308:I308" si="128">B270*1.03</f>
        <v>21.861367354386456</v>
      </c>
      <c r="C308" s="179">
        <f t="shared" si="128"/>
        <v>26.99487191479356</v>
      </c>
      <c r="D308" s="179">
        <f t="shared" si="128"/>
        <v>31.48549463716358</v>
      </c>
      <c r="E308" s="179">
        <f t="shared" si="128"/>
        <v>35.98022754804304</v>
      </c>
      <c r="F308" s="179">
        <f t="shared" si="128"/>
        <v>37.34601901215418</v>
      </c>
      <c r="G308" s="179">
        <f t="shared" si="128"/>
        <v>38.772617088625736</v>
      </c>
      <c r="H308" s="179">
        <f t="shared" si="128"/>
        <v>42.993176248345335</v>
      </c>
      <c r="I308" s="179">
        <f t="shared" si="128"/>
        <v>44.283050112928962</v>
      </c>
      <c r="R308" s="385">
        <f t="shared" si="121"/>
        <v>3.0000000000000044E-2</v>
      </c>
      <c r="S308" s="385">
        <f t="shared" si="113"/>
        <v>2.9999999999999988E-2</v>
      </c>
      <c r="T308" s="385">
        <f t="shared" si="114"/>
        <v>2.9999999999999982E-2</v>
      </c>
      <c r="U308" s="385">
        <f t="shared" si="115"/>
        <v>2.999999999999994E-2</v>
      </c>
      <c r="V308" s="385">
        <f t="shared" si="116"/>
        <v>2.9999999999999982E-2</v>
      </c>
      <c r="W308" s="385">
        <f t="shared" si="117"/>
        <v>3.000000000000012E-2</v>
      </c>
      <c r="X308" s="385">
        <f t="shared" si="118"/>
        <v>2.9999999999999947E-2</v>
      </c>
      <c r="Y308" s="385">
        <f t="shared" si="119"/>
        <v>2.999999999999995E-2</v>
      </c>
    </row>
    <row r="309" spans="1:25" x14ac:dyDescent="0.2">
      <c r="A309" s="178" t="s">
        <v>135</v>
      </c>
      <c r="B309" s="644">
        <f t="shared" ref="B309:I309" si="129">B271*1.03</f>
        <v>22.517184197438588</v>
      </c>
      <c r="C309" s="179">
        <f t="shared" si="129"/>
        <v>27.804820826950099</v>
      </c>
      <c r="D309" s="179">
        <f t="shared" si="129"/>
        <v>32.43011266695332</v>
      </c>
      <c r="E309" s="179">
        <f t="shared" si="129"/>
        <v>37.059514695465964</v>
      </c>
      <c r="F309" s="179">
        <f t="shared" si="129"/>
        <v>38.46652893256897</v>
      </c>
      <c r="G309" s="179">
        <f t="shared" si="129"/>
        <v>39.935800436800413</v>
      </c>
      <c r="H309" s="179">
        <f t="shared" si="129"/>
        <v>44.283050112928962</v>
      </c>
      <c r="I309" s="179">
        <f t="shared" si="129"/>
        <v>45.611487216763045</v>
      </c>
      <c r="R309" s="385">
        <f t="shared" si="121"/>
        <v>3.0000000000000013E-2</v>
      </c>
      <c r="S309" s="385">
        <f t="shared" si="113"/>
        <v>2.9999999999999971E-2</v>
      </c>
      <c r="T309" s="385">
        <f t="shared" si="114"/>
        <v>3.00000000000001E-2</v>
      </c>
      <c r="U309" s="385">
        <f t="shared" si="115"/>
        <v>2.9999999999999975E-2</v>
      </c>
      <c r="V309" s="385">
        <f t="shared" si="116"/>
        <v>2.999999999999995E-2</v>
      </c>
      <c r="W309" s="385">
        <f t="shared" si="117"/>
        <v>3.0000000000000113E-2</v>
      </c>
      <c r="X309" s="385">
        <f t="shared" si="118"/>
        <v>2.999999999999995E-2</v>
      </c>
      <c r="Y309" s="385">
        <f t="shared" si="119"/>
        <v>3.0000000000000079E-2</v>
      </c>
    </row>
    <row r="310" spans="1:25" x14ac:dyDescent="0.2">
      <c r="A310" s="178" t="s">
        <v>136</v>
      </c>
      <c r="B310" s="644">
        <f t="shared" ref="B310:I310" si="130">B272*1.03</f>
        <v>23.192826655653949</v>
      </c>
      <c r="C310" s="179">
        <f t="shared" si="130"/>
        <v>28.638947318574008</v>
      </c>
      <c r="D310" s="179">
        <f t="shared" si="130"/>
        <v>33.403018464719857</v>
      </c>
      <c r="E310" s="179">
        <f t="shared" si="130"/>
        <v>38.171441575169844</v>
      </c>
      <c r="F310" s="179">
        <f t="shared" si="130"/>
        <v>39.62040391264869</v>
      </c>
      <c r="G310" s="179">
        <f t="shared" si="130"/>
        <v>41.133920387305388</v>
      </c>
      <c r="H310" s="179">
        <f t="shared" si="130"/>
        <v>45.611608104660377</v>
      </c>
      <c r="I310" s="179">
        <f t="shared" si="130"/>
        <v>46.979938214615586</v>
      </c>
      <c r="R310" s="385">
        <f t="shared" si="121"/>
        <v>3.0000000000000058E-2</v>
      </c>
      <c r="S310" s="385">
        <f t="shared" si="113"/>
        <v>3.0000000000000041E-2</v>
      </c>
      <c r="T310" s="385">
        <f t="shared" si="114"/>
        <v>2.9999999999999923E-2</v>
      </c>
      <c r="U310" s="385">
        <f t="shared" si="115"/>
        <v>3.0000000000000058E-2</v>
      </c>
      <c r="V310" s="385">
        <f t="shared" si="116"/>
        <v>2.9999999999999943E-2</v>
      </c>
      <c r="W310" s="385">
        <f t="shared" si="117"/>
        <v>3.0000000000000016E-2</v>
      </c>
      <c r="X310" s="385">
        <f t="shared" si="118"/>
        <v>3.0000000000000075E-2</v>
      </c>
      <c r="Y310" s="385">
        <f t="shared" si="119"/>
        <v>3.0000000000000096E-2</v>
      </c>
    </row>
    <row r="311" spans="1:25" x14ac:dyDescent="0.2">
      <c r="A311" s="178" t="s">
        <v>137</v>
      </c>
      <c r="B311" s="644">
        <f t="shared" ref="B311:I311" si="131">B273*1.03</f>
        <v>23.888536504827218</v>
      </c>
      <c r="C311" s="179">
        <f t="shared" si="131"/>
        <v>29.498218492843961</v>
      </c>
      <c r="D311" s="179">
        <f t="shared" si="131"/>
        <v>34.405179133641909</v>
      </c>
      <c r="E311" s="179">
        <f t="shared" si="131"/>
        <v>39.31649173874397</v>
      </c>
      <c r="F311" s="179">
        <f t="shared" si="131"/>
        <v>40.80909460716142</v>
      </c>
      <c r="G311" s="179">
        <f t="shared" si="131"/>
        <v>42.367944043319426</v>
      </c>
      <c r="H311" s="179">
        <f t="shared" si="131"/>
        <v>46.979938214615586</v>
      </c>
      <c r="I311" s="179">
        <f t="shared" si="131"/>
        <v>48.38924932176797</v>
      </c>
      <c r="R311" s="385">
        <f t="shared" si="121"/>
        <v>2.9999999999999975E-2</v>
      </c>
      <c r="S311" s="385">
        <f t="shared" si="113"/>
        <v>2.9999999999999982E-2</v>
      </c>
      <c r="T311" s="385">
        <f t="shared" si="114"/>
        <v>3.000000000000002E-2</v>
      </c>
      <c r="U311" s="385">
        <f t="shared" si="115"/>
        <v>0.03</v>
      </c>
      <c r="V311" s="385">
        <f t="shared" si="116"/>
        <v>3.0000000000000009E-2</v>
      </c>
      <c r="W311" s="385">
        <f t="shared" si="117"/>
        <v>3.0000000000000075E-2</v>
      </c>
      <c r="X311" s="385">
        <f t="shared" si="118"/>
        <v>3.0000000000000096E-2</v>
      </c>
      <c r="Y311" s="385">
        <f t="shared" si="119"/>
        <v>3.0000000000000089E-2</v>
      </c>
    </row>
    <row r="312" spans="1:25" x14ac:dyDescent="0.2">
      <c r="A312" s="181" t="s">
        <v>185</v>
      </c>
      <c r="B312" s="645">
        <f t="shared" ref="B312:I312" si="132">B274*1.03</f>
        <v>24.844034445377261</v>
      </c>
      <c r="C312" s="182">
        <f t="shared" si="132"/>
        <v>30.678084370851114</v>
      </c>
      <c r="D312" s="182">
        <f t="shared" si="132"/>
        <v>35.781125181129347</v>
      </c>
      <c r="E312" s="182">
        <f t="shared" si="132"/>
        <v>40.889243283095716</v>
      </c>
      <c r="F312" s="182">
        <f t="shared" si="132"/>
        <v>42.441443884900195</v>
      </c>
      <c r="G312" s="182">
        <f t="shared" si="132"/>
        <v>44.062550588186646</v>
      </c>
      <c r="H312" s="182">
        <f t="shared" si="132"/>
        <v>48.859019690818769</v>
      </c>
      <c r="I312" s="182">
        <f t="shared" si="132"/>
        <v>50.324906333924773</v>
      </c>
      <c r="R312" s="385">
        <f t="shared" si="121"/>
        <v>2.9999999999999975E-2</v>
      </c>
      <c r="S312" s="385">
        <f t="shared" si="113"/>
        <v>2.9999999999999985E-2</v>
      </c>
      <c r="T312" s="385">
        <f t="shared" si="114"/>
        <v>3.0000000000000002E-2</v>
      </c>
      <c r="U312" s="385">
        <f t="shared" si="115"/>
        <v>3.0000000000000093E-2</v>
      </c>
      <c r="V312" s="385">
        <f t="shared" si="116"/>
        <v>2.999999999999994E-2</v>
      </c>
      <c r="W312" s="385">
        <f t="shared" si="117"/>
        <v>0.03</v>
      </c>
      <c r="X312" s="385">
        <f t="shared" si="118"/>
        <v>2.9999999999999985E-2</v>
      </c>
      <c r="Y312" s="385">
        <f t="shared" si="119"/>
        <v>3.000000000000003E-2</v>
      </c>
    </row>
    <row r="313" spans="1:25" x14ac:dyDescent="0.2">
      <c r="A313" s="166" t="s">
        <v>153</v>
      </c>
      <c r="K313" s="82" t="s">
        <v>186</v>
      </c>
    </row>
    <row r="314" spans="1:25" x14ac:dyDescent="0.2">
      <c r="A314" s="167" t="s">
        <v>145</v>
      </c>
      <c r="B314" s="122"/>
      <c r="C314" s="184"/>
      <c r="D314" s="169" t="s">
        <v>2</v>
      </c>
      <c r="E314" s="134"/>
      <c r="F314" s="134" t="s">
        <v>67</v>
      </c>
      <c r="G314" s="122" t="s">
        <v>68</v>
      </c>
      <c r="H314" s="124" t="s">
        <v>69</v>
      </c>
      <c r="I314" s="380"/>
      <c r="J314" s="134" t="s">
        <v>67</v>
      </c>
      <c r="K314" s="122" t="s">
        <v>68</v>
      </c>
      <c r="L314" s="124" t="s">
        <v>68</v>
      </c>
      <c r="Q314" s="134" t="s">
        <v>67</v>
      </c>
      <c r="R314" s="122" t="s">
        <v>68</v>
      </c>
      <c r="S314" s="124" t="s">
        <v>68</v>
      </c>
    </row>
    <row r="315" spans="1:25" x14ac:dyDescent="0.2">
      <c r="A315" s="185" t="s">
        <v>151</v>
      </c>
      <c r="B315" s="186"/>
      <c r="C315" s="184"/>
      <c r="D315" s="187" t="s">
        <v>67</v>
      </c>
      <c r="E315" s="207" t="s">
        <v>270</v>
      </c>
      <c r="F315" s="410">
        <f>F277*1.03</f>
        <v>12.534019859571174</v>
      </c>
      <c r="G315" s="410">
        <f t="shared" ref="G315:H315" si="133">G277*1.03</f>
        <v>14.623083613448371</v>
      </c>
      <c r="H315" s="410">
        <f t="shared" si="133"/>
        <v>16.085464507531608</v>
      </c>
      <c r="I315" s="381"/>
      <c r="J315" s="382"/>
      <c r="K315" s="113"/>
      <c r="L315" s="388"/>
      <c r="Q315" s="385">
        <f>(F315-F277)/F277</f>
        <v>3.0000000000000037E-2</v>
      </c>
      <c r="R315" s="385">
        <f t="shared" ref="R315:R323" si="134">(G315-G277)/G277</f>
        <v>2.9999999999999985E-2</v>
      </c>
      <c r="S315" s="385">
        <f t="shared" ref="S315:S323" si="135">(H315-H277)/H277</f>
        <v>2.9999999999999995E-2</v>
      </c>
    </row>
    <row r="316" spans="1:25" x14ac:dyDescent="0.2">
      <c r="A316" s="87"/>
      <c r="B316" s="126"/>
      <c r="D316" s="424"/>
      <c r="E316" s="428">
        <v>2</v>
      </c>
      <c r="F316" s="135">
        <f t="shared" ref="F316:H316" si="136">F278*1.03</f>
        <v>13.160702719365133</v>
      </c>
      <c r="G316" s="135">
        <f t="shared" si="136"/>
        <v>15.353850952849312</v>
      </c>
      <c r="H316" s="135">
        <f t="shared" si="136"/>
        <v>16.889369024821313</v>
      </c>
      <c r="I316" s="394"/>
      <c r="Q316" s="385">
        <f t="shared" ref="Q316:Q321" si="137">(F316-F278)/F278</f>
        <v>2.9999999999999968E-2</v>
      </c>
      <c r="R316" s="385">
        <f t="shared" si="134"/>
        <v>3.0000000000000013E-2</v>
      </c>
      <c r="S316" s="385">
        <f t="shared" si="135"/>
        <v>3.0000000000000079E-2</v>
      </c>
    </row>
    <row r="317" spans="1:25" x14ac:dyDescent="0.2">
      <c r="A317" s="87"/>
      <c r="B317" s="126"/>
      <c r="D317" s="424"/>
      <c r="E317" s="425">
        <v>3</v>
      </c>
      <c r="F317" s="138">
        <f t="shared" ref="F317:H317" si="138">F279*1.03</f>
        <v>13.819179096158667</v>
      </c>
      <c r="G317" s="138">
        <f t="shared" si="138"/>
        <v>16.121972652527322</v>
      </c>
      <c r="H317" s="138">
        <f t="shared" si="138"/>
        <v>17.734254539308193</v>
      </c>
      <c r="I317" s="394"/>
      <c r="Q317" s="385">
        <f t="shared" si="137"/>
        <v>3.0000000000000016E-2</v>
      </c>
      <c r="R317" s="385">
        <f t="shared" si="134"/>
        <v>2.9999999999999978E-2</v>
      </c>
      <c r="S317" s="385">
        <f t="shared" si="135"/>
        <v>2.9999999999999978E-2</v>
      </c>
    </row>
    <row r="318" spans="1:25" x14ac:dyDescent="0.2">
      <c r="A318" s="87"/>
      <c r="B318" s="126"/>
      <c r="D318" s="424"/>
      <c r="E318" s="425">
        <v>4</v>
      </c>
      <c r="F318" s="138">
        <f t="shared" ref="F318:H318" si="139">F280*1.03</f>
        <v>14.371636786987832</v>
      </c>
      <c r="G318" s="138">
        <f t="shared" si="139"/>
        <v>16.766667809024462</v>
      </c>
      <c r="H318" s="138">
        <f t="shared" si="139"/>
        <v>18.443503832983183</v>
      </c>
      <c r="I318" s="394"/>
      <c r="Q318" s="385">
        <f t="shared" si="137"/>
        <v>2.9999999999999992E-2</v>
      </c>
      <c r="R318" s="385">
        <f t="shared" si="134"/>
        <v>3.0000000000000023E-2</v>
      </c>
      <c r="S318" s="385">
        <f t="shared" si="135"/>
        <v>3.0000000000000009E-2</v>
      </c>
    </row>
    <row r="319" spans="1:25" x14ac:dyDescent="0.2">
      <c r="A319" s="87"/>
      <c r="B319" s="126"/>
      <c r="D319" s="424"/>
      <c r="E319" s="425">
        <v>5</v>
      </c>
      <c r="F319" s="138">
        <f t="shared" ref="F319:H319" si="140">F281*1.03</f>
        <v>14.946821402516314</v>
      </c>
      <c r="G319" s="138">
        <f t="shared" si="140"/>
        <v>17.437595639243693</v>
      </c>
      <c r="H319" s="138">
        <f t="shared" si="140"/>
        <v>19.181403558326991</v>
      </c>
      <c r="I319" s="394"/>
      <c r="Q319" s="385">
        <f t="shared" si="137"/>
        <v>2.9999999999999968E-2</v>
      </c>
      <c r="R319" s="385">
        <f t="shared" si="134"/>
        <v>3.0000000000000061E-2</v>
      </c>
      <c r="S319" s="385">
        <f t="shared" si="135"/>
        <v>3.0000000000000044E-2</v>
      </c>
    </row>
    <row r="320" spans="1:25" x14ac:dyDescent="0.2">
      <c r="A320" s="87"/>
      <c r="B320" s="126"/>
      <c r="D320" s="424"/>
      <c r="E320" s="425">
        <v>6</v>
      </c>
      <c r="F320" s="138">
        <f t="shared" ref="F320:H320" si="141">F282*1.03</f>
        <v>15.544249391154768</v>
      </c>
      <c r="G320" s="138">
        <f t="shared" si="141"/>
        <v>18.134877031082343</v>
      </c>
      <c r="H320" s="138">
        <f t="shared" si="141"/>
        <v>19.9481954911343</v>
      </c>
      <c r="I320" s="394"/>
      <c r="Q320" s="385">
        <f t="shared" si="137"/>
        <v>3.000000000000003E-2</v>
      </c>
      <c r="R320" s="385">
        <f t="shared" si="134"/>
        <v>3.0000000000000089E-2</v>
      </c>
      <c r="S320" s="385">
        <f t="shared" si="135"/>
        <v>3.000000000000003E-2</v>
      </c>
    </row>
    <row r="321" spans="1:19" x14ac:dyDescent="0.2">
      <c r="A321" s="87"/>
      <c r="B321" s="126"/>
      <c r="D321" s="424"/>
      <c r="E321" s="425">
        <v>7</v>
      </c>
      <c r="F321" s="138">
        <f t="shared" ref="F321:H321" si="142">F283*1.03</f>
        <v>16.166459398747264</v>
      </c>
      <c r="G321" s="138">
        <f t="shared" si="142"/>
        <v>18.859962639308453</v>
      </c>
      <c r="H321" s="138">
        <f t="shared" si="142"/>
        <v>20.746176501454503</v>
      </c>
      <c r="I321" s="394"/>
      <c r="Q321" s="385">
        <f t="shared" si="137"/>
        <v>3.0000000000000034E-2</v>
      </c>
      <c r="R321" s="385">
        <f t="shared" si="134"/>
        <v>3.0000000000000065E-2</v>
      </c>
      <c r="S321" s="385">
        <f t="shared" si="135"/>
        <v>2.9999999999999995E-2</v>
      </c>
    </row>
    <row r="322" spans="1:19" x14ac:dyDescent="0.2">
      <c r="A322" s="87"/>
      <c r="B322" s="126"/>
      <c r="D322" s="424"/>
      <c r="E322" s="425">
        <v>8</v>
      </c>
      <c r="F322" s="138" t="s">
        <v>80</v>
      </c>
      <c r="G322" s="138">
        <f t="shared" ref="G322:H322" si="143">G284*1.03</f>
        <v>19.614665782382076</v>
      </c>
      <c r="H322" s="138">
        <f t="shared" si="143"/>
        <v>21.576071916671612</v>
      </c>
      <c r="I322" s="394"/>
      <c r="Q322" s="385"/>
      <c r="R322" s="385">
        <f t="shared" si="134"/>
        <v>3.0000000000000082E-2</v>
      </c>
      <c r="S322" s="385">
        <f t="shared" si="135"/>
        <v>3.0000000000000027E-2</v>
      </c>
    </row>
    <row r="323" spans="1:19" x14ac:dyDescent="0.2">
      <c r="A323" s="87"/>
      <c r="B323" s="126"/>
      <c r="D323" s="424"/>
      <c r="E323" s="426">
        <v>9</v>
      </c>
      <c r="F323" s="427" t="s">
        <v>80</v>
      </c>
      <c r="G323" s="141">
        <f t="shared" ref="G323:H323" si="144">G285*1.03</f>
        <v>20.006826121342645</v>
      </c>
      <c r="H323" s="141">
        <f t="shared" si="144"/>
        <v>22.007762598061323</v>
      </c>
      <c r="I323" s="394"/>
      <c r="Q323" s="385"/>
      <c r="R323" s="385">
        <f t="shared" si="134"/>
        <v>3.0000000000000016E-2</v>
      </c>
      <c r="S323" s="385">
        <f t="shared" si="135"/>
        <v>3.0000000000000106E-2</v>
      </c>
    </row>
    <row r="326" spans="1:19" ht="15.75" x14ac:dyDescent="0.25">
      <c r="A326" s="165" t="s">
        <v>144</v>
      </c>
      <c r="B326" s="130"/>
      <c r="C326" s="130"/>
      <c r="D326" s="130"/>
      <c r="E326" s="130"/>
      <c r="F326" s="130"/>
      <c r="G326" s="130"/>
      <c r="H326" s="130"/>
      <c r="I326" s="406"/>
    </row>
    <row r="328" spans="1:19" x14ac:dyDescent="0.2">
      <c r="A328" s="166" t="s">
        <v>152</v>
      </c>
      <c r="B328" s="111"/>
      <c r="C328" s="111"/>
      <c r="D328" s="111"/>
      <c r="E328" s="111"/>
      <c r="F328" s="111"/>
      <c r="G328" s="111"/>
      <c r="H328" s="111"/>
      <c r="I328" s="111"/>
    </row>
    <row r="329" spans="1:19" x14ac:dyDescent="0.2">
      <c r="A329" s="167" t="s">
        <v>145</v>
      </c>
      <c r="B329" s="168"/>
      <c r="C329" s="122"/>
      <c r="D329" s="122"/>
      <c r="E329" s="123"/>
      <c r="F329" s="169" t="s">
        <v>2</v>
      </c>
      <c r="G329" s="111"/>
      <c r="H329" s="111"/>
      <c r="I329" s="111"/>
    </row>
    <row r="330" spans="1:19" x14ac:dyDescent="0.2">
      <c r="A330" s="170" t="s">
        <v>146</v>
      </c>
      <c r="B330" s="87"/>
      <c r="C330" s="126"/>
      <c r="D330" s="126"/>
      <c r="F330" s="171">
        <v>111</v>
      </c>
    </row>
    <row r="331" spans="1:19" x14ac:dyDescent="0.2">
      <c r="A331" s="170" t="s">
        <v>147</v>
      </c>
      <c r="B331" s="87"/>
      <c r="C331" s="126"/>
      <c r="D331" s="126"/>
      <c r="F331" s="171">
        <v>112</v>
      </c>
    </row>
    <row r="332" spans="1:19" x14ac:dyDescent="0.2">
      <c r="A332" s="170" t="s">
        <v>148</v>
      </c>
      <c r="B332" s="87"/>
      <c r="C332" s="126"/>
      <c r="D332" s="126"/>
      <c r="F332" s="171">
        <v>113</v>
      </c>
    </row>
    <row r="333" spans="1:19" x14ac:dyDescent="0.2">
      <c r="A333" s="170" t="s">
        <v>149</v>
      </c>
      <c r="B333" s="87"/>
      <c r="C333" s="126"/>
      <c r="D333" s="126"/>
      <c r="F333" s="171">
        <v>114</v>
      </c>
    </row>
    <row r="334" spans="1:19" x14ac:dyDescent="0.2">
      <c r="A334" s="172" t="s">
        <v>150</v>
      </c>
      <c r="B334" s="173"/>
      <c r="C334" s="131"/>
      <c r="D334" s="131"/>
      <c r="E334" s="130"/>
      <c r="F334" s="174">
        <v>117</v>
      </c>
    </row>
    <row r="335" spans="1:19" x14ac:dyDescent="0.2">
      <c r="A335" s="407"/>
      <c r="B335" s="407"/>
      <c r="C335" s="144"/>
      <c r="D335" s="144"/>
      <c r="E335" s="143"/>
      <c r="F335" s="408"/>
    </row>
    <row r="336" spans="1:19" ht="15.75" x14ac:dyDescent="0.25">
      <c r="A336" s="165" t="s">
        <v>144</v>
      </c>
      <c r="B336" s="130"/>
      <c r="C336" s="130"/>
      <c r="D336" s="130"/>
      <c r="E336" s="130"/>
      <c r="F336" s="130"/>
      <c r="G336" s="130"/>
      <c r="H336" s="130"/>
      <c r="I336" s="406" t="s">
        <v>337</v>
      </c>
      <c r="K336" s="82" t="s">
        <v>186</v>
      </c>
      <c r="R336" s="82" t="s">
        <v>187</v>
      </c>
    </row>
    <row r="337" spans="1:25" x14ac:dyDescent="0.2">
      <c r="A337" s="134"/>
      <c r="B337" s="122">
        <v>110</v>
      </c>
      <c r="C337" s="122">
        <v>111</v>
      </c>
      <c r="D337" s="122">
        <v>112</v>
      </c>
      <c r="E337" s="122">
        <v>113</v>
      </c>
      <c r="F337" s="122">
        <v>114</v>
      </c>
      <c r="G337" s="122">
        <v>115</v>
      </c>
      <c r="H337" s="122">
        <v>117</v>
      </c>
      <c r="I337" s="124">
        <v>118</v>
      </c>
      <c r="J337" s="134">
        <v>110</v>
      </c>
      <c r="K337" s="122">
        <v>111</v>
      </c>
      <c r="L337" s="122">
        <v>112</v>
      </c>
      <c r="M337" s="122">
        <v>113</v>
      </c>
      <c r="N337" s="122">
        <v>114</v>
      </c>
      <c r="O337" s="122">
        <v>115</v>
      </c>
      <c r="P337" s="122">
        <v>117</v>
      </c>
      <c r="Q337" s="122">
        <v>118</v>
      </c>
      <c r="R337" s="134">
        <v>110</v>
      </c>
      <c r="S337" s="122">
        <v>111</v>
      </c>
      <c r="T337" s="122">
        <v>112</v>
      </c>
      <c r="U337" s="122">
        <v>113</v>
      </c>
      <c r="V337" s="122">
        <v>114</v>
      </c>
      <c r="W337" s="122">
        <v>115</v>
      </c>
      <c r="X337" s="122">
        <v>117</v>
      </c>
      <c r="Y337" s="124">
        <v>118</v>
      </c>
    </row>
    <row r="338" spans="1:25" x14ac:dyDescent="0.2">
      <c r="A338" s="193" t="s">
        <v>270</v>
      </c>
      <c r="B338" s="643">
        <f>B300*1.03</f>
        <v>17.394431406620612</v>
      </c>
      <c r="C338" s="176">
        <f t="shared" ref="C338:I338" si="145">C300*1.03</f>
        <v>21.479006188384005</v>
      </c>
      <c r="D338" s="176">
        <f t="shared" si="145"/>
        <v>25.052324292488567</v>
      </c>
      <c r="E338" s="176">
        <f t="shared" si="145"/>
        <v>28.628257201812517</v>
      </c>
      <c r="F338" s="176">
        <f t="shared" si="145"/>
        <v>29.715020056806747</v>
      </c>
      <c r="G338" s="176">
        <f t="shared" si="145"/>
        <v>30.850592609229693</v>
      </c>
      <c r="H338" s="176">
        <f t="shared" si="145"/>
        <v>34.208500569069813</v>
      </c>
      <c r="I338" s="176">
        <f t="shared" si="145"/>
        <v>35.23487387494945</v>
      </c>
      <c r="J338" s="382"/>
      <c r="K338" s="113"/>
      <c r="L338" s="113"/>
      <c r="M338" s="113"/>
      <c r="N338" s="113"/>
      <c r="O338" s="113"/>
      <c r="P338" s="214"/>
      <c r="Q338" s="214"/>
      <c r="R338" s="385">
        <f>(B338-B300)/B300</f>
        <v>3.000000000000011E-2</v>
      </c>
      <c r="S338" s="385">
        <f t="shared" ref="S338:S350" si="146">(C338-C300)/C300</f>
        <v>3.0000000000000065E-2</v>
      </c>
      <c r="T338" s="385">
        <f t="shared" ref="T338:T350" si="147">(D338-D300)/D300</f>
        <v>3.0000000000000058E-2</v>
      </c>
      <c r="U338" s="385">
        <f t="shared" ref="U338:U350" si="148">(E338-E300)/E300</f>
        <v>3.0000000000000047E-2</v>
      </c>
      <c r="V338" s="385">
        <f t="shared" ref="V338:V350" si="149">(F338-F300)/F300</f>
        <v>2.9999999999999985E-2</v>
      </c>
      <c r="W338" s="385">
        <f t="shared" ref="W338:W350" si="150">(G338-G300)/G300</f>
        <v>3.0000000000000075E-2</v>
      </c>
      <c r="X338" s="385">
        <f t="shared" ref="X338:X350" si="151">(H338-H300)/H300</f>
        <v>3.0000000000000068E-2</v>
      </c>
      <c r="Y338" s="385">
        <f t="shared" ref="Y338:Y350" si="152">(I338-I300)/I300</f>
        <v>3.0000000000000093E-2</v>
      </c>
    </row>
    <row r="339" spans="1:25" x14ac:dyDescent="0.2">
      <c r="A339" s="419" t="s">
        <v>127</v>
      </c>
      <c r="B339" s="644">
        <f t="shared" ref="B339:I339" si="153">B301*1.03</f>
        <v>18.264289942939328</v>
      </c>
      <c r="C339" s="179">
        <f t="shared" si="153"/>
        <v>22.552944046349779</v>
      </c>
      <c r="D339" s="179">
        <f t="shared" si="153"/>
        <v>26.305065021647245</v>
      </c>
      <c r="E339" s="179">
        <f t="shared" si="153"/>
        <v>30.059800802164112</v>
      </c>
      <c r="F339" s="179">
        <f t="shared" si="153"/>
        <v>31.201101023162874</v>
      </c>
      <c r="G339" s="179">
        <f t="shared" si="153"/>
        <v>32.393078659604186</v>
      </c>
      <c r="H339" s="179">
        <f t="shared" si="153"/>
        <v>35.918956726156871</v>
      </c>
      <c r="I339" s="179">
        <f t="shared" si="153"/>
        <v>36.996505505616092</v>
      </c>
      <c r="R339" s="385">
        <f t="shared" ref="R339:R350" si="154">(B339-B301)/B301</f>
        <v>3.0000000000000086E-2</v>
      </c>
      <c r="S339" s="385">
        <f t="shared" si="146"/>
        <v>3.0000000000000027E-2</v>
      </c>
      <c r="T339" s="385">
        <f t="shared" si="147"/>
        <v>2.9999999999999971E-2</v>
      </c>
      <c r="U339" s="385">
        <f t="shared" si="148"/>
        <v>3.0000000000000034E-2</v>
      </c>
      <c r="V339" s="385">
        <f t="shared" si="149"/>
        <v>3.0000000000000037E-2</v>
      </c>
      <c r="W339" s="385">
        <f t="shared" si="150"/>
        <v>3.0000000000000037E-2</v>
      </c>
      <c r="X339" s="385">
        <f t="shared" si="151"/>
        <v>3.0000000000000124E-2</v>
      </c>
      <c r="Y339" s="385">
        <f t="shared" si="152"/>
        <v>3.0000000000000089E-2</v>
      </c>
    </row>
    <row r="340" spans="1:25" x14ac:dyDescent="0.2">
      <c r="A340" s="178" t="s">
        <v>128</v>
      </c>
      <c r="B340" s="644">
        <f t="shared" ref="B340:I340" si="155">B302*1.03</f>
        <v>18.857850727741969</v>
      </c>
      <c r="C340" s="179">
        <f t="shared" si="155"/>
        <v>23.285961109520162</v>
      </c>
      <c r="D340" s="179">
        <f t="shared" si="155"/>
        <v>27.15973278478662</v>
      </c>
      <c r="E340" s="179">
        <f t="shared" si="155"/>
        <v>31.036866352478022</v>
      </c>
      <c r="F340" s="179">
        <f t="shared" si="155"/>
        <v>32.215147390151074</v>
      </c>
      <c r="G340" s="179">
        <f t="shared" si="155"/>
        <v>33.445724532212033</v>
      </c>
      <c r="H340" s="179">
        <f t="shared" si="155"/>
        <v>37.086404999349568</v>
      </c>
      <c r="I340" s="179">
        <f t="shared" si="155"/>
        <v>38.198942362935</v>
      </c>
      <c r="R340" s="385">
        <f t="shared" si="154"/>
        <v>2.999999999999993E-2</v>
      </c>
      <c r="S340" s="385">
        <f t="shared" si="146"/>
        <v>3.000000000000002E-2</v>
      </c>
      <c r="T340" s="385">
        <f t="shared" si="147"/>
        <v>2.9999999999999982E-2</v>
      </c>
      <c r="U340" s="385">
        <f t="shared" si="148"/>
        <v>3.0000000000000082E-2</v>
      </c>
      <c r="V340" s="385">
        <f t="shared" si="149"/>
        <v>2.999999999999993E-2</v>
      </c>
      <c r="W340" s="385">
        <f t="shared" si="150"/>
        <v>3.0000000000000093E-2</v>
      </c>
      <c r="X340" s="385">
        <f t="shared" si="151"/>
        <v>3.0000000000000023E-2</v>
      </c>
      <c r="Y340" s="385">
        <f t="shared" si="152"/>
        <v>3.0000000000000034E-2</v>
      </c>
    </row>
    <row r="341" spans="1:25" x14ac:dyDescent="0.2">
      <c r="A341" s="178" t="s">
        <v>129</v>
      </c>
      <c r="B341" s="644">
        <f t="shared" ref="B341:I341" si="156">B303*1.03</f>
        <v>19.423520256871083</v>
      </c>
      <c r="C341" s="179">
        <f t="shared" si="156"/>
        <v>23.984612161235638</v>
      </c>
      <c r="D341" s="179">
        <f t="shared" si="156"/>
        <v>27.974555896963778</v>
      </c>
      <c r="E341" s="179">
        <f t="shared" si="156"/>
        <v>31.967861525116874</v>
      </c>
      <c r="F341" s="179">
        <f t="shared" si="156"/>
        <v>33.181504690518885</v>
      </c>
      <c r="G341" s="179">
        <f t="shared" si="156"/>
        <v>34.449187163788395</v>
      </c>
      <c r="H341" s="179">
        <f t="shared" si="156"/>
        <v>38.198942362935</v>
      </c>
      <c r="I341" s="179">
        <f t="shared" si="156"/>
        <v>39.344849621701243</v>
      </c>
      <c r="R341" s="385">
        <f t="shared" si="154"/>
        <v>3.000000000000011E-2</v>
      </c>
      <c r="S341" s="385">
        <f t="shared" si="146"/>
        <v>3.0000000000000061E-2</v>
      </c>
      <c r="T341" s="385">
        <f t="shared" si="147"/>
        <v>2.9999999999999968E-2</v>
      </c>
      <c r="U341" s="385">
        <f t="shared" si="148"/>
        <v>3.0000000000000013E-2</v>
      </c>
      <c r="V341" s="385">
        <f t="shared" si="149"/>
        <v>2.9999999999999947E-2</v>
      </c>
      <c r="W341" s="385">
        <f t="shared" si="150"/>
        <v>0.03</v>
      </c>
      <c r="X341" s="385">
        <f t="shared" si="151"/>
        <v>3.0000000000000034E-2</v>
      </c>
      <c r="Y341" s="385">
        <f t="shared" si="152"/>
        <v>2.9999999999999947E-2</v>
      </c>
    </row>
    <row r="342" spans="1:25" x14ac:dyDescent="0.2">
      <c r="A342" s="178" t="s">
        <v>130</v>
      </c>
      <c r="B342" s="644">
        <f t="shared" ref="B342:I342" si="157">B304*1.03</f>
        <v>20.006248277193379</v>
      </c>
      <c r="C342" s="179">
        <f t="shared" si="157"/>
        <v>24.704057140172008</v>
      </c>
      <c r="D342" s="179">
        <f t="shared" si="157"/>
        <v>28.813783857855302</v>
      </c>
      <c r="E342" s="179">
        <f t="shared" si="157"/>
        <v>32.926747953429263</v>
      </c>
      <c r="F342" s="179">
        <f t="shared" si="157"/>
        <v>34.176998391902821</v>
      </c>
      <c r="G342" s="179">
        <f t="shared" si="157"/>
        <v>35.482657798120677</v>
      </c>
      <c r="H342" s="179">
        <f t="shared" si="157"/>
        <v>39.344849621701243</v>
      </c>
      <c r="I342" s="179">
        <f t="shared" si="157"/>
        <v>40.525247406456671</v>
      </c>
      <c r="R342" s="385">
        <f t="shared" si="154"/>
        <v>3.0000000000000009E-2</v>
      </c>
      <c r="S342" s="385">
        <f t="shared" si="146"/>
        <v>3.0000000000000075E-2</v>
      </c>
      <c r="T342" s="385">
        <f t="shared" si="147"/>
        <v>3.0000000000000027E-2</v>
      </c>
      <c r="U342" s="385">
        <f t="shared" si="148"/>
        <v>2.9999999999999975E-2</v>
      </c>
      <c r="V342" s="385">
        <f t="shared" si="149"/>
        <v>3.0000000000000058E-2</v>
      </c>
      <c r="W342" s="385">
        <f t="shared" si="150"/>
        <v>3.0000000000000072E-2</v>
      </c>
      <c r="X342" s="385">
        <f t="shared" si="151"/>
        <v>2.9999999999999947E-2</v>
      </c>
      <c r="Y342" s="385">
        <f t="shared" si="152"/>
        <v>2.999999999999995E-2</v>
      </c>
    </row>
    <row r="343" spans="1:25" x14ac:dyDescent="0.2">
      <c r="A343" s="178" t="s">
        <v>131</v>
      </c>
      <c r="B343" s="644">
        <f t="shared" ref="B343:I343" si="158">B305*1.03</f>
        <v>20.606408332311641</v>
      </c>
      <c r="C343" s="179">
        <f t="shared" si="158"/>
        <v>25.445292162603344</v>
      </c>
      <c r="D343" s="179">
        <f t="shared" si="158"/>
        <v>29.678163754666709</v>
      </c>
      <c r="E343" s="179">
        <f t="shared" si="158"/>
        <v>33.914770782757778</v>
      </c>
      <c r="F343" s="179">
        <f t="shared" si="158"/>
        <v>35.202375581508392</v>
      </c>
      <c r="G343" s="179">
        <f t="shared" si="158"/>
        <v>36.547257066017202</v>
      </c>
      <c r="H343" s="179">
        <f t="shared" si="158"/>
        <v>40.525247406456671</v>
      </c>
      <c r="I343" s="179">
        <f t="shared" si="158"/>
        <v>41.741007318941058</v>
      </c>
      <c r="R343" s="385">
        <f t="shared" si="154"/>
        <v>3.000000000000003E-2</v>
      </c>
      <c r="S343" s="385">
        <f t="shared" si="146"/>
        <v>3.0000000000000041E-2</v>
      </c>
      <c r="T343" s="385">
        <f t="shared" si="147"/>
        <v>3.0000000000000079E-2</v>
      </c>
      <c r="U343" s="385">
        <f t="shared" si="148"/>
        <v>2.9999999999999919E-2</v>
      </c>
      <c r="V343" s="385">
        <f t="shared" si="149"/>
        <v>2.9999999999999985E-2</v>
      </c>
      <c r="W343" s="385">
        <f t="shared" si="150"/>
        <v>3.0000000000000113E-2</v>
      </c>
      <c r="X343" s="385">
        <f t="shared" si="151"/>
        <v>2.999999999999995E-2</v>
      </c>
      <c r="Y343" s="385">
        <f t="shared" si="152"/>
        <v>3.000000000000002E-2</v>
      </c>
    </row>
    <row r="344" spans="1:25" x14ac:dyDescent="0.2">
      <c r="A344" s="178" t="s">
        <v>132</v>
      </c>
      <c r="B344" s="644">
        <f t="shared" ref="B344:I344" si="159">B306*1.03</f>
        <v>21.224747509431413</v>
      </c>
      <c r="C344" s="179">
        <f t="shared" si="159"/>
        <v>26.208690772132407</v>
      </c>
      <c r="D344" s="179">
        <f t="shared" si="159"/>
        <v>30.568442674603556</v>
      </c>
      <c r="E344" s="179">
        <f t="shared" si="159"/>
        <v>34.932303556705179</v>
      </c>
      <c r="F344" s="179">
        <f t="shared" si="159"/>
        <v>36.25838334654118</v>
      </c>
      <c r="G344" s="179">
        <f t="shared" si="159"/>
        <v>37.643607540149212</v>
      </c>
      <c r="H344" s="179">
        <f t="shared" si="159"/>
        <v>41.741007318941058</v>
      </c>
      <c r="I344" s="179">
        <f t="shared" si="159"/>
        <v>42.99324998996272</v>
      </c>
      <c r="R344" s="385">
        <f t="shared" si="154"/>
        <v>3.0000000000000016E-2</v>
      </c>
      <c r="S344" s="385">
        <f t="shared" si="146"/>
        <v>2.9999999999999992E-2</v>
      </c>
      <c r="T344" s="385">
        <f t="shared" si="147"/>
        <v>3.000000000000002E-2</v>
      </c>
      <c r="U344" s="385">
        <f t="shared" si="148"/>
        <v>2.9999999999999982E-2</v>
      </c>
      <c r="V344" s="385">
        <f t="shared" si="149"/>
        <v>2.9999999999999947E-2</v>
      </c>
      <c r="W344" s="385">
        <f t="shared" si="150"/>
        <v>3.0000000000000058E-2</v>
      </c>
      <c r="X344" s="385">
        <f t="shared" si="151"/>
        <v>3.000000000000002E-2</v>
      </c>
      <c r="Y344" s="385">
        <f t="shared" si="152"/>
        <v>3.0000000000000002E-2</v>
      </c>
    </row>
    <row r="345" spans="1:25" x14ac:dyDescent="0.2">
      <c r="A345" s="178" t="s">
        <v>133</v>
      </c>
      <c r="B345" s="644">
        <f t="shared" ref="B345:I345" si="160">B307*1.03</f>
        <v>21.861514837621204</v>
      </c>
      <c r="C345" s="179">
        <f t="shared" si="160"/>
        <v>26.994751026896232</v>
      </c>
      <c r="D345" s="179">
        <f t="shared" si="160"/>
        <v>31.485616733939892</v>
      </c>
      <c r="E345" s="179">
        <f t="shared" si="160"/>
        <v>35.980093362477007</v>
      </c>
      <c r="F345" s="179">
        <f t="shared" si="160"/>
        <v>37.346142317809473</v>
      </c>
      <c r="G345" s="179">
        <f t="shared" si="160"/>
        <v>38.772829851325035</v>
      </c>
      <c r="H345" s="179">
        <f t="shared" si="160"/>
        <v>42.99324998996272</v>
      </c>
      <c r="I345" s="179">
        <f t="shared" si="160"/>
        <v>44.283096050329945</v>
      </c>
      <c r="R345" s="385">
        <f t="shared" si="154"/>
        <v>2.9999999999999943E-2</v>
      </c>
      <c r="S345" s="385">
        <f t="shared" si="146"/>
        <v>2.9999999999999992E-2</v>
      </c>
      <c r="T345" s="385">
        <f t="shared" si="147"/>
        <v>2.9999999999999985E-2</v>
      </c>
      <c r="U345" s="385">
        <f t="shared" si="148"/>
        <v>3.0000000000000072E-2</v>
      </c>
      <c r="V345" s="385">
        <f t="shared" si="149"/>
        <v>2.9999999999999995E-2</v>
      </c>
      <c r="W345" s="385">
        <f t="shared" si="150"/>
        <v>2.9999999999999933E-2</v>
      </c>
      <c r="X345" s="385">
        <f t="shared" si="151"/>
        <v>3.0000000000000002E-2</v>
      </c>
      <c r="Y345" s="385">
        <f t="shared" si="152"/>
        <v>2.9999999999999954E-2</v>
      </c>
    </row>
    <row r="346" spans="1:25" x14ac:dyDescent="0.2">
      <c r="A346" s="178" t="s">
        <v>134</v>
      </c>
      <c r="B346" s="644">
        <f t="shared" ref="B346:I346" si="161">B308*1.03</f>
        <v>22.517208375018051</v>
      </c>
      <c r="C346" s="179">
        <f t="shared" si="161"/>
        <v>27.804718072237367</v>
      </c>
      <c r="D346" s="179">
        <f t="shared" si="161"/>
        <v>32.430059476278487</v>
      </c>
      <c r="E346" s="179">
        <f t="shared" si="161"/>
        <v>37.059634374484332</v>
      </c>
      <c r="F346" s="179">
        <f t="shared" si="161"/>
        <v>38.466399582518804</v>
      </c>
      <c r="G346" s="179">
        <f t="shared" si="161"/>
        <v>39.935795601284511</v>
      </c>
      <c r="H346" s="179">
        <f t="shared" si="161"/>
        <v>44.282971535795696</v>
      </c>
      <c r="I346" s="179">
        <f t="shared" si="161"/>
        <v>45.611541616316835</v>
      </c>
      <c r="R346" s="385">
        <f t="shared" si="154"/>
        <v>3.0000000000000051E-2</v>
      </c>
      <c r="S346" s="385">
        <f t="shared" si="146"/>
        <v>3.000000000000003E-2</v>
      </c>
      <c r="T346" s="385">
        <f t="shared" si="147"/>
        <v>2.9999999999999988E-2</v>
      </c>
      <c r="U346" s="385">
        <f t="shared" si="148"/>
        <v>3.0000000000000044E-2</v>
      </c>
      <c r="V346" s="385">
        <f t="shared" si="149"/>
        <v>2.9999999999999961E-2</v>
      </c>
      <c r="W346" s="385">
        <f t="shared" si="150"/>
        <v>3.0000000000000058E-2</v>
      </c>
      <c r="X346" s="385">
        <f t="shared" si="151"/>
        <v>3.0000000000000002E-2</v>
      </c>
      <c r="Y346" s="385">
        <f t="shared" si="152"/>
        <v>3.00000000000001E-2</v>
      </c>
    </row>
    <row r="347" spans="1:25" x14ac:dyDescent="0.2">
      <c r="A347" s="178" t="s">
        <v>135</v>
      </c>
      <c r="B347" s="644">
        <f t="shared" ref="B347:I347" si="162">B309*1.03</f>
        <v>23.192699723361748</v>
      </c>
      <c r="C347" s="179">
        <f t="shared" si="162"/>
        <v>28.638965451758601</v>
      </c>
      <c r="D347" s="179">
        <f t="shared" si="162"/>
        <v>33.403016046961923</v>
      </c>
      <c r="E347" s="179">
        <f t="shared" si="162"/>
        <v>38.171300136329947</v>
      </c>
      <c r="F347" s="179">
        <f t="shared" si="162"/>
        <v>39.620524800546043</v>
      </c>
      <c r="G347" s="179">
        <f t="shared" si="162"/>
        <v>41.133874449904425</v>
      </c>
      <c r="H347" s="179">
        <f t="shared" si="162"/>
        <v>45.611541616316835</v>
      </c>
      <c r="I347" s="179">
        <f t="shared" si="162"/>
        <v>46.979831833265941</v>
      </c>
      <c r="R347" s="385">
        <f t="shared" si="154"/>
        <v>3.0000000000000103E-2</v>
      </c>
      <c r="S347" s="385">
        <f t="shared" si="146"/>
        <v>2.9999999999999968E-2</v>
      </c>
      <c r="T347" s="385">
        <f t="shared" si="147"/>
        <v>3.00000000000001E-2</v>
      </c>
      <c r="U347" s="385">
        <f t="shared" si="148"/>
        <v>3.0000000000000106E-2</v>
      </c>
      <c r="V347" s="385">
        <f t="shared" si="149"/>
        <v>3.0000000000000113E-2</v>
      </c>
      <c r="W347" s="385">
        <f t="shared" si="150"/>
        <v>2.9999999999999995E-2</v>
      </c>
      <c r="X347" s="385">
        <f t="shared" si="151"/>
        <v>3.00000000000001E-2</v>
      </c>
      <c r="Y347" s="385">
        <f t="shared" si="152"/>
        <v>3.0000000000000089E-2</v>
      </c>
    </row>
    <row r="348" spans="1:25" x14ac:dyDescent="0.2">
      <c r="A348" s="178" t="s">
        <v>136</v>
      </c>
      <c r="B348" s="644">
        <f t="shared" ref="B348:I348" si="163">B310*1.03</f>
        <v>23.888611455323566</v>
      </c>
      <c r="C348" s="179">
        <f t="shared" si="163"/>
        <v>29.498115738131229</v>
      </c>
      <c r="D348" s="179">
        <f t="shared" si="163"/>
        <v>34.405109018661456</v>
      </c>
      <c r="E348" s="179">
        <f t="shared" si="163"/>
        <v>39.316584822424943</v>
      </c>
      <c r="F348" s="179">
        <f t="shared" si="163"/>
        <v>40.809016030028154</v>
      </c>
      <c r="G348" s="179">
        <f t="shared" si="163"/>
        <v>42.367937998924553</v>
      </c>
      <c r="H348" s="179">
        <f t="shared" si="163"/>
        <v>46.97995634780019</v>
      </c>
      <c r="I348" s="179">
        <f t="shared" si="163"/>
        <v>48.389336361054056</v>
      </c>
      <c r="R348" s="385">
        <f t="shared" si="154"/>
        <v>2.9999999999999954E-2</v>
      </c>
      <c r="S348" s="385">
        <f t="shared" si="146"/>
        <v>3.0000000000000037E-2</v>
      </c>
      <c r="T348" s="385">
        <f t="shared" si="147"/>
        <v>3.0000000000000103E-2</v>
      </c>
      <c r="U348" s="385">
        <f t="shared" si="148"/>
        <v>3.00000000000001E-2</v>
      </c>
      <c r="V348" s="385">
        <f t="shared" si="149"/>
        <v>3.0000000000000068E-2</v>
      </c>
      <c r="W348" s="385">
        <f t="shared" si="150"/>
        <v>3.00000000000001E-2</v>
      </c>
      <c r="X348" s="385">
        <f t="shared" si="151"/>
        <v>3.0000000000000044E-2</v>
      </c>
      <c r="Y348" s="385">
        <f t="shared" si="152"/>
        <v>3.0000000000000044E-2</v>
      </c>
    </row>
    <row r="349" spans="1:25" x14ac:dyDescent="0.2">
      <c r="A349" s="178" t="s">
        <v>137</v>
      </c>
      <c r="B349" s="644">
        <f t="shared" ref="B349:I349" si="164">B311*1.03</f>
        <v>24.605192599972035</v>
      </c>
      <c r="C349" s="179">
        <f t="shared" si="164"/>
        <v>30.38316504762928</v>
      </c>
      <c r="D349" s="179">
        <f t="shared" si="164"/>
        <v>35.437334507651165</v>
      </c>
      <c r="E349" s="179">
        <f t="shared" si="164"/>
        <v>40.49598649090629</v>
      </c>
      <c r="F349" s="179">
        <f t="shared" si="164"/>
        <v>42.033367445376264</v>
      </c>
      <c r="G349" s="179">
        <f t="shared" si="164"/>
        <v>43.638982364619011</v>
      </c>
      <c r="H349" s="179">
        <f t="shared" si="164"/>
        <v>48.389336361054056</v>
      </c>
      <c r="I349" s="179">
        <f t="shared" si="164"/>
        <v>49.840926801421013</v>
      </c>
      <c r="R349" s="385">
        <f t="shared" si="154"/>
        <v>3.0000000000000013E-2</v>
      </c>
      <c r="S349" s="385">
        <f t="shared" si="146"/>
        <v>3.0000000000000013E-2</v>
      </c>
      <c r="T349" s="385">
        <f t="shared" si="147"/>
        <v>2.9999999999999988E-2</v>
      </c>
      <c r="U349" s="385">
        <f t="shared" si="148"/>
        <v>3.0000000000000023E-2</v>
      </c>
      <c r="V349" s="385">
        <f t="shared" si="149"/>
        <v>3.0000000000000041E-2</v>
      </c>
      <c r="W349" s="385">
        <f t="shared" si="150"/>
        <v>3.0000000000000054E-2</v>
      </c>
      <c r="X349" s="385">
        <f t="shared" si="151"/>
        <v>3.0000000000000044E-2</v>
      </c>
      <c r="Y349" s="385">
        <f t="shared" si="152"/>
        <v>3.0000000000000075E-2</v>
      </c>
    </row>
    <row r="350" spans="1:25" x14ac:dyDescent="0.2">
      <c r="A350" s="181" t="s">
        <v>185</v>
      </c>
      <c r="B350" s="645">
        <f t="shared" ref="B350:I350" si="165">B312*1.03</f>
        <v>25.589355478738579</v>
      </c>
      <c r="C350" s="182">
        <f t="shared" si="165"/>
        <v>31.598426901976648</v>
      </c>
      <c r="D350" s="182">
        <f t="shared" si="165"/>
        <v>36.85455893656323</v>
      </c>
      <c r="E350" s="182">
        <f t="shared" si="165"/>
        <v>42.11592058158859</v>
      </c>
      <c r="F350" s="182">
        <f t="shared" si="165"/>
        <v>43.714687201447205</v>
      </c>
      <c r="G350" s="182">
        <f t="shared" si="165"/>
        <v>45.384427105832245</v>
      </c>
      <c r="H350" s="182">
        <f t="shared" si="165"/>
        <v>50.324790281543336</v>
      </c>
      <c r="I350" s="182">
        <f t="shared" si="165"/>
        <v>51.834653523942514</v>
      </c>
      <c r="R350" s="385">
        <f t="shared" si="154"/>
        <v>0.03</v>
      </c>
      <c r="S350" s="385">
        <f t="shared" si="146"/>
        <v>3.0000000000000034E-2</v>
      </c>
      <c r="T350" s="385">
        <f t="shared" si="147"/>
        <v>3.0000000000000051E-2</v>
      </c>
      <c r="U350" s="385">
        <f t="shared" si="148"/>
        <v>3.0000000000000051E-2</v>
      </c>
      <c r="V350" s="385">
        <f t="shared" si="149"/>
        <v>3.0000000000000093E-2</v>
      </c>
      <c r="W350" s="385">
        <f t="shared" si="150"/>
        <v>2.9999999999999988E-2</v>
      </c>
      <c r="X350" s="385">
        <f t="shared" si="151"/>
        <v>3.0000000000000082E-2</v>
      </c>
      <c r="Y350" s="385">
        <f t="shared" si="152"/>
        <v>2.9999999999999957E-2</v>
      </c>
    </row>
    <row r="351" spans="1:25" x14ac:dyDescent="0.2">
      <c r="A351" s="166" t="s">
        <v>153</v>
      </c>
      <c r="K351" s="82" t="s">
        <v>186</v>
      </c>
    </row>
    <row r="352" spans="1:25" x14ac:dyDescent="0.2">
      <c r="A352" s="167" t="s">
        <v>145</v>
      </c>
      <c r="B352" s="122"/>
      <c r="C352" s="184"/>
      <c r="D352" s="169" t="s">
        <v>2</v>
      </c>
      <c r="E352" s="134"/>
      <c r="F352" s="134" t="s">
        <v>67</v>
      </c>
      <c r="G352" s="122" t="s">
        <v>68</v>
      </c>
      <c r="H352" s="124" t="s">
        <v>69</v>
      </c>
      <c r="I352" s="380"/>
      <c r="J352" s="134" t="s">
        <v>67</v>
      </c>
      <c r="K352" s="122" t="s">
        <v>68</v>
      </c>
      <c r="L352" s="124" t="s">
        <v>68</v>
      </c>
      <c r="Q352" s="134" t="s">
        <v>67</v>
      </c>
      <c r="R352" s="122" t="s">
        <v>68</v>
      </c>
      <c r="S352" s="124" t="s">
        <v>68</v>
      </c>
    </row>
    <row r="353" spans="1:19" x14ac:dyDescent="0.2">
      <c r="A353" s="185" t="s">
        <v>151</v>
      </c>
      <c r="B353" s="186"/>
      <c r="C353" s="184"/>
      <c r="D353" s="187" t="s">
        <v>67</v>
      </c>
      <c r="E353" s="207" t="s">
        <v>270</v>
      </c>
      <c r="F353" s="410">
        <f>F315*1.03</f>
        <v>12.91004045535831</v>
      </c>
      <c r="G353" s="410">
        <f t="shared" ref="G353:H353" si="166">G315*1.03</f>
        <v>15.061776121851823</v>
      </c>
      <c r="H353" s="410">
        <f t="shared" si="166"/>
        <v>16.568028442757555</v>
      </c>
      <c r="I353" s="381"/>
      <c r="J353" s="382"/>
      <c r="K353" s="113"/>
      <c r="L353" s="388"/>
      <c r="Q353" s="385">
        <f>(F353-F315)/F315</f>
        <v>3.0000000000000034E-2</v>
      </c>
      <c r="R353" s="385">
        <f t="shared" ref="R353:R361" si="167">(G353-G315)/G315</f>
        <v>3.0000000000000082E-2</v>
      </c>
      <c r="S353" s="385">
        <f t="shared" ref="S353:S361" si="168">(H353-H315)/H315</f>
        <v>2.9999999999999936E-2</v>
      </c>
    </row>
    <row r="354" spans="1:19" x14ac:dyDescent="0.2">
      <c r="A354" s="87"/>
      <c r="B354" s="126"/>
      <c r="D354" s="424"/>
      <c r="E354" s="428">
        <v>2</v>
      </c>
      <c r="F354" s="135">
        <f t="shared" ref="F354:H354" si="169">F316*1.03</f>
        <v>13.555523800946087</v>
      </c>
      <c r="G354" s="135">
        <f t="shared" si="169"/>
        <v>15.814466481434792</v>
      </c>
      <c r="H354" s="135">
        <f t="shared" si="169"/>
        <v>17.396050095565954</v>
      </c>
      <c r="I354" s="394"/>
      <c r="Q354" s="385">
        <f t="shared" ref="Q354:Q359" si="170">(F354-F316)/F316</f>
        <v>2.9999999999999988E-2</v>
      </c>
      <c r="R354" s="385">
        <f t="shared" si="167"/>
        <v>3.0000000000000044E-2</v>
      </c>
      <c r="S354" s="385">
        <f t="shared" si="168"/>
        <v>3.0000000000000079E-2</v>
      </c>
    </row>
    <row r="355" spans="1:19" x14ac:dyDescent="0.2">
      <c r="A355" s="87"/>
      <c r="B355" s="126"/>
      <c r="D355" s="424"/>
      <c r="E355" s="425">
        <v>3</v>
      </c>
      <c r="F355" s="138">
        <f t="shared" ref="F355:H355" si="171">F317*1.03</f>
        <v>14.233754469043427</v>
      </c>
      <c r="G355" s="138">
        <f t="shared" si="171"/>
        <v>16.605631832103143</v>
      </c>
      <c r="H355" s="138">
        <f t="shared" si="171"/>
        <v>18.26628217548744</v>
      </c>
      <c r="I355" s="394"/>
      <c r="Q355" s="385">
        <f t="shared" si="170"/>
        <v>3.0000000000000037E-2</v>
      </c>
      <c r="R355" s="385">
        <f t="shared" si="167"/>
        <v>3.0000000000000037E-2</v>
      </c>
      <c r="S355" s="385">
        <f t="shared" si="168"/>
        <v>3.0000000000000086E-2</v>
      </c>
    </row>
    <row r="356" spans="1:19" x14ac:dyDescent="0.2">
      <c r="A356" s="87"/>
      <c r="B356" s="126"/>
      <c r="D356" s="424"/>
      <c r="E356" s="425">
        <v>4</v>
      </c>
      <c r="F356" s="138">
        <f t="shared" ref="F356:H356" si="172">F318*1.03</f>
        <v>14.802785890597468</v>
      </c>
      <c r="G356" s="138">
        <f t="shared" si="172"/>
        <v>17.269667843295196</v>
      </c>
      <c r="H356" s="138">
        <f t="shared" si="172"/>
        <v>18.996808947972678</v>
      </c>
      <c r="I356" s="394"/>
      <c r="Q356" s="385">
        <f t="shared" si="170"/>
        <v>3.0000000000000072E-2</v>
      </c>
      <c r="R356" s="385">
        <f t="shared" si="167"/>
        <v>3.0000000000000006E-2</v>
      </c>
      <c r="S356" s="385">
        <f t="shared" si="168"/>
        <v>2.9999999999999985E-2</v>
      </c>
    </row>
    <row r="357" spans="1:19" x14ac:dyDescent="0.2">
      <c r="A357" s="87"/>
      <c r="B357" s="126"/>
      <c r="D357" s="424"/>
      <c r="E357" s="425">
        <v>5</v>
      </c>
      <c r="F357" s="138">
        <f t="shared" ref="F357:H357" si="173">F319*1.03</f>
        <v>15.395226044591803</v>
      </c>
      <c r="G357" s="138">
        <f t="shared" si="173"/>
        <v>17.960723508421005</v>
      </c>
      <c r="H357" s="138">
        <f t="shared" si="173"/>
        <v>19.756845665076803</v>
      </c>
      <c r="I357" s="394"/>
      <c r="Q357" s="385">
        <f t="shared" si="170"/>
        <v>3.000000000000002E-2</v>
      </c>
      <c r="R357" s="385">
        <f t="shared" si="167"/>
        <v>3.0000000000000072E-2</v>
      </c>
      <c r="S357" s="385">
        <f t="shared" si="168"/>
        <v>3.0000000000000089E-2</v>
      </c>
    </row>
    <row r="358" spans="1:19" x14ac:dyDescent="0.2">
      <c r="A358" s="87"/>
      <c r="B358" s="126"/>
      <c r="D358" s="424"/>
      <c r="E358" s="425">
        <v>6</v>
      </c>
      <c r="F358" s="138">
        <f t="shared" ref="F358:H358" si="174">F320*1.03</f>
        <v>16.010576872889413</v>
      </c>
      <c r="G358" s="138">
        <f t="shared" si="174"/>
        <v>18.678923342014816</v>
      </c>
      <c r="H358" s="138">
        <f t="shared" si="174"/>
        <v>20.546641355868328</v>
      </c>
      <c r="I358" s="394"/>
      <c r="Q358" s="385">
        <f t="shared" si="170"/>
        <v>3.0000000000000113E-2</v>
      </c>
      <c r="R358" s="385">
        <f t="shared" si="167"/>
        <v>3.000000000000012E-2</v>
      </c>
      <c r="S358" s="385">
        <f t="shared" si="168"/>
        <v>2.9999999999999964E-2</v>
      </c>
    </row>
    <row r="359" spans="1:19" x14ac:dyDescent="0.2">
      <c r="A359" s="87"/>
      <c r="B359" s="126"/>
      <c r="D359" s="424"/>
      <c r="E359" s="425">
        <v>7</v>
      </c>
      <c r="F359" s="138">
        <f t="shared" ref="F359:H359" si="175">F321*1.03</f>
        <v>16.651453180709684</v>
      </c>
      <c r="G359" s="138">
        <f t="shared" si="175"/>
        <v>19.425761518487707</v>
      </c>
      <c r="H359" s="138">
        <f t="shared" si="175"/>
        <v>21.368561796498138</v>
      </c>
      <c r="I359" s="394"/>
      <c r="Q359" s="385">
        <f t="shared" si="170"/>
        <v>3.0000000000000096E-2</v>
      </c>
      <c r="R359" s="385">
        <f t="shared" si="167"/>
        <v>3.0000000000000061E-2</v>
      </c>
      <c r="S359" s="385">
        <f t="shared" si="168"/>
        <v>3.0000000000000009E-2</v>
      </c>
    </row>
    <row r="360" spans="1:19" x14ac:dyDescent="0.2">
      <c r="A360" s="87"/>
      <c r="B360" s="126"/>
      <c r="D360" s="424"/>
      <c r="E360" s="425">
        <v>8</v>
      </c>
      <c r="F360" s="138" t="s">
        <v>80</v>
      </c>
      <c r="G360" s="138">
        <f t="shared" ref="G360:H360" si="176">G322*1.03</f>
        <v>20.203105755853539</v>
      </c>
      <c r="H360" s="138">
        <f t="shared" si="176"/>
        <v>22.223354074171763</v>
      </c>
      <c r="I360" s="394"/>
      <c r="Q360" s="385"/>
      <c r="R360" s="385">
        <f t="shared" si="167"/>
        <v>3.0000000000000023E-2</v>
      </c>
      <c r="S360" s="385">
        <f t="shared" si="168"/>
        <v>3.0000000000000093E-2</v>
      </c>
    </row>
    <row r="361" spans="1:19" x14ac:dyDescent="0.2">
      <c r="A361" s="87"/>
      <c r="B361" s="126"/>
      <c r="D361" s="424"/>
      <c r="E361" s="426">
        <v>9</v>
      </c>
      <c r="F361" s="427" t="s">
        <v>80</v>
      </c>
      <c r="G361" s="141">
        <f t="shared" ref="G361:H361" si="177">G323*1.03</f>
        <v>20.607030904982924</v>
      </c>
      <c r="H361" s="141">
        <f t="shared" si="177"/>
        <v>22.667995476003163</v>
      </c>
      <c r="I361" s="394"/>
      <c r="Q361" s="385"/>
      <c r="R361" s="385">
        <f t="shared" si="167"/>
        <v>3.0000000000000009E-2</v>
      </c>
      <c r="S361" s="385">
        <f t="shared" si="168"/>
        <v>3.0000000000000047E-2</v>
      </c>
    </row>
  </sheetData>
  <printOptions horizontalCentered="1"/>
  <pageMargins left="0.5" right="0.5" top="0.5" bottom="0.5" header="0.5" footer="0.5"/>
  <pageSetup fitToHeight="6" orientation="portrait" horizontalDpi="4294967295" verticalDpi="4294967295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E1F05-2C3D-4A0A-82BD-55AE267FE146}">
  <sheetPr>
    <pageSetUpPr fitToPage="1"/>
  </sheetPr>
  <dimension ref="A1:V35"/>
  <sheetViews>
    <sheetView zoomScale="90" zoomScaleNormal="90" workbookViewId="0">
      <selection activeCell="H4" sqref="H4"/>
    </sheetView>
  </sheetViews>
  <sheetFormatPr defaultColWidth="8.85546875" defaultRowHeight="16.5" x14ac:dyDescent="0.3"/>
  <cols>
    <col min="1" max="1" width="1.7109375" style="500" customWidth="1"/>
    <col min="2" max="2" width="12.85546875" style="500" bestFit="1" customWidth="1"/>
    <col min="3" max="3" width="8.85546875" style="499"/>
    <col min="4" max="4" width="9.7109375" style="582" bestFit="1" customWidth="1"/>
    <col min="5" max="5" width="15" style="499" bestFit="1" customWidth="1"/>
    <col min="6" max="6" width="3.7109375" style="595" customWidth="1"/>
    <col min="7" max="7" width="8.85546875" style="499"/>
    <col min="8" max="8" width="15" style="500" bestFit="1" customWidth="1"/>
    <col min="9" max="9" width="10.5703125" style="500" bestFit="1" customWidth="1"/>
    <col min="10" max="10" width="8.85546875" style="499"/>
    <col min="11" max="11" width="15" style="500" bestFit="1" customWidth="1"/>
    <col min="12" max="12" width="10.5703125" style="500" bestFit="1" customWidth="1"/>
    <col min="13" max="13" width="8.85546875" style="499"/>
    <col min="14" max="14" width="15" style="500" bestFit="1" customWidth="1"/>
    <col min="15" max="15" width="10.5703125" style="500" bestFit="1" customWidth="1"/>
    <col min="16" max="16" width="8.85546875" style="499"/>
    <col min="17" max="17" width="15.7109375" style="500" bestFit="1" customWidth="1"/>
    <col min="18" max="18" width="10.5703125" style="500" bestFit="1" customWidth="1"/>
    <col min="19" max="19" width="10.7109375" style="500" customWidth="1"/>
    <col min="20" max="20" width="16.140625" style="500" bestFit="1" customWidth="1"/>
    <col min="21" max="16384" width="8.85546875" style="500"/>
  </cols>
  <sheetData>
    <row r="1" spans="1:22" x14ac:dyDescent="0.3">
      <c r="G1" s="499" t="s">
        <v>431</v>
      </c>
      <c r="H1" s="502">
        <v>5.45E-2</v>
      </c>
      <c r="I1" s="502">
        <v>2.6700000000000002E-2</v>
      </c>
      <c r="J1" s="499" t="s">
        <v>432</v>
      </c>
      <c r="K1" s="502">
        <v>5.45E-2</v>
      </c>
      <c r="N1" s="502">
        <v>5.45E-2</v>
      </c>
      <c r="Q1" s="502">
        <v>5.45E-2</v>
      </c>
      <c r="R1" s="500" t="s">
        <v>294</v>
      </c>
      <c r="S1" s="500" t="s">
        <v>294</v>
      </c>
      <c r="U1" s="500" t="s">
        <v>294</v>
      </c>
    </row>
    <row r="2" spans="1:22" x14ac:dyDescent="0.3">
      <c r="G2" s="499" t="s">
        <v>433</v>
      </c>
      <c r="H2" s="502">
        <v>0</v>
      </c>
      <c r="J2" s="499" t="s">
        <v>433</v>
      </c>
      <c r="K2" s="502">
        <v>3.7499999999999999E-2</v>
      </c>
      <c r="M2" s="499" t="s">
        <v>433</v>
      </c>
      <c r="N2" s="502">
        <v>3.6200000000000003E-2</v>
      </c>
      <c r="O2" s="500" t="s">
        <v>294</v>
      </c>
      <c r="P2" s="499" t="s">
        <v>433</v>
      </c>
      <c r="Q2" s="502">
        <v>3.5999999999999997E-2</v>
      </c>
    </row>
    <row r="3" spans="1:22" x14ac:dyDescent="0.3">
      <c r="C3" s="499" t="s">
        <v>434</v>
      </c>
      <c r="D3" s="582" t="s">
        <v>435</v>
      </c>
      <c r="E3" s="499" t="s">
        <v>436</v>
      </c>
      <c r="G3" s="499" t="s">
        <v>437</v>
      </c>
      <c r="H3" s="582" t="s">
        <v>435</v>
      </c>
      <c r="I3" s="499" t="s">
        <v>436</v>
      </c>
      <c r="J3" s="596" t="s">
        <v>342</v>
      </c>
      <c r="K3" s="597" t="s">
        <v>435</v>
      </c>
      <c r="L3" s="596" t="s">
        <v>436</v>
      </c>
      <c r="M3" s="499" t="s">
        <v>343</v>
      </c>
      <c r="N3" s="582" t="s">
        <v>435</v>
      </c>
      <c r="O3" s="499" t="s">
        <v>436</v>
      </c>
      <c r="P3" s="596" t="s">
        <v>344</v>
      </c>
      <c r="Q3" s="597" t="s">
        <v>435</v>
      </c>
      <c r="R3" s="596" t="s">
        <v>436</v>
      </c>
    </row>
    <row r="4" spans="1:22" x14ac:dyDescent="0.3">
      <c r="B4" s="584">
        <f t="shared" ref="B4:B16" si="0">D4*2080</f>
        <v>59515.455999999998</v>
      </c>
      <c r="C4" s="525" t="s">
        <v>350</v>
      </c>
      <c r="D4" s="598">
        <v>28.613199999999999</v>
      </c>
      <c r="E4" s="599">
        <v>0</v>
      </c>
      <c r="F4" s="595">
        <v>0</v>
      </c>
      <c r="G4" s="525" t="s">
        <v>352</v>
      </c>
      <c r="H4" s="600">
        <v>29.76</v>
      </c>
      <c r="I4" s="601">
        <f>H12*(1+I1)</f>
        <v>46.714226431057853</v>
      </c>
      <c r="J4" s="602" t="s">
        <v>353</v>
      </c>
      <c r="K4" s="603">
        <f>H4*(1+$K$2)</f>
        <v>30.876000000000005</v>
      </c>
      <c r="L4" s="603">
        <f>I4*(1+$K$2)</f>
        <v>48.466009922222526</v>
      </c>
      <c r="M4" s="525" t="s">
        <v>354</v>
      </c>
      <c r="N4" s="601">
        <f t="shared" ref="N4" si="1">K4*(1+$N$2)</f>
        <v>31.993711200000007</v>
      </c>
      <c r="O4" s="601">
        <f>L4*(1+$K$2)</f>
        <v>50.283485294305876</v>
      </c>
      <c r="P4" s="602" t="s">
        <v>355</v>
      </c>
      <c r="Q4" s="603">
        <f t="shared" ref="Q4" si="2">N4*(1+$Q$2)</f>
        <v>33.145484803200006</v>
      </c>
      <c r="R4" s="603">
        <f>O4*(1+$Q$2)</f>
        <v>52.093690764900892</v>
      </c>
      <c r="S4" s="500" t="s">
        <v>438</v>
      </c>
      <c r="T4" s="604">
        <v>15755898.609999999</v>
      </c>
    </row>
    <row r="5" spans="1:22" x14ac:dyDescent="0.3">
      <c r="B5" s="584">
        <f t="shared" si="0"/>
        <v>63086.38336</v>
      </c>
      <c r="C5" s="525" t="s">
        <v>356</v>
      </c>
      <c r="D5" s="598">
        <f>D4*1.06</f>
        <v>30.329992000000001</v>
      </c>
      <c r="E5" s="599">
        <v>0</v>
      </c>
      <c r="F5" s="595">
        <v>1</v>
      </c>
      <c r="G5" s="525" t="s">
        <v>363</v>
      </c>
      <c r="H5" s="601">
        <f t="shared" ref="H5:H12" si="3">H4*(1+$H$1)</f>
        <v>31.381920000000001</v>
      </c>
      <c r="I5" s="601">
        <f>I4*(1+$I$1)</f>
        <v>47.961496276767093</v>
      </c>
      <c r="J5" s="602" t="s">
        <v>364</v>
      </c>
      <c r="K5" s="603">
        <f t="shared" ref="K5:K12" si="4">K4*(1+$K$1)</f>
        <v>32.558742000000002</v>
      </c>
      <c r="L5" s="603">
        <f>I5*(1+$K$2)</f>
        <v>49.760052387145862</v>
      </c>
      <c r="M5" s="525" t="s">
        <v>365</v>
      </c>
      <c r="N5" s="601">
        <f t="shared" ref="N5:N12" si="5">N4*(1+$N$1)</f>
        <v>33.737368460400006</v>
      </c>
      <c r="O5" s="601">
        <f>L5*(1+$K$2)</f>
        <v>51.626054351663839</v>
      </c>
      <c r="P5" s="602" t="s">
        <v>366</v>
      </c>
      <c r="Q5" s="603">
        <f t="shared" ref="Q5:Q12" si="6">Q4*(1+$Q$1)</f>
        <v>34.951913724974403</v>
      </c>
      <c r="R5" s="603">
        <f>O5*(1+$Q$2)</f>
        <v>53.484592308323741</v>
      </c>
      <c r="V5" s="500" t="s">
        <v>294</v>
      </c>
    </row>
    <row r="6" spans="1:22" x14ac:dyDescent="0.3">
      <c r="B6" s="584">
        <f t="shared" si="0"/>
        <v>66871.566361599995</v>
      </c>
      <c r="C6" s="525" t="s">
        <v>358</v>
      </c>
      <c r="D6" s="598">
        <f>D5*1.06</f>
        <v>32.149791520000001</v>
      </c>
      <c r="E6" s="599">
        <v>0</v>
      </c>
      <c r="F6" s="595">
        <v>3</v>
      </c>
      <c r="G6" s="525" t="s">
        <v>373</v>
      </c>
      <c r="H6" s="601">
        <f t="shared" si="3"/>
        <v>33.092234640000001</v>
      </c>
      <c r="I6" s="601">
        <f>I5*(1+$I$1)</f>
        <v>49.242068227356775</v>
      </c>
      <c r="J6" s="602" t="s">
        <v>374</v>
      </c>
      <c r="K6" s="603">
        <f t="shared" si="4"/>
        <v>34.333193438999999</v>
      </c>
      <c r="L6" s="603">
        <f>I6*(1+$K$2)</f>
        <v>51.088645785882662</v>
      </c>
      <c r="M6" s="525" t="s">
        <v>375</v>
      </c>
      <c r="N6" s="601">
        <f t="shared" si="5"/>
        <v>35.576055041491806</v>
      </c>
      <c r="O6" s="601">
        <f>L6*(1+$K$2)</f>
        <v>53.004470002853267</v>
      </c>
      <c r="P6" s="602" t="s">
        <v>376</v>
      </c>
      <c r="Q6" s="603">
        <f t="shared" si="6"/>
        <v>36.856793022985507</v>
      </c>
      <c r="R6" s="603">
        <f>O6*(1+$Q$2)</f>
        <v>54.912630922955984</v>
      </c>
      <c r="S6" s="500" t="s">
        <v>294</v>
      </c>
    </row>
    <row r="7" spans="1:22" x14ac:dyDescent="0.3">
      <c r="B7" s="584">
        <f t="shared" si="0"/>
        <v>69044.892268351992</v>
      </c>
      <c r="C7" s="525" t="s">
        <v>372</v>
      </c>
      <c r="D7" s="598">
        <f t="shared" ref="D7:D16" si="7">D6*1.0325</f>
        <v>33.194659744399999</v>
      </c>
      <c r="E7" s="582">
        <v>35.9163</v>
      </c>
      <c r="F7" s="595">
        <v>5</v>
      </c>
      <c r="G7" s="525" t="s">
        <v>378</v>
      </c>
      <c r="H7" s="601">
        <f t="shared" si="3"/>
        <v>34.895761427880004</v>
      </c>
      <c r="I7" s="601">
        <f>I6*(1+$I$1)</f>
        <v>50.5568314490272</v>
      </c>
      <c r="J7" s="602" t="s">
        <v>379</v>
      </c>
      <c r="K7" s="603">
        <f t="shared" si="4"/>
        <v>36.204352481425495</v>
      </c>
      <c r="L7" s="603">
        <f>I7*(1+$K$2)</f>
        <v>52.452712628365724</v>
      </c>
      <c r="M7" s="525" t="s">
        <v>380</v>
      </c>
      <c r="N7" s="601">
        <f t="shared" si="5"/>
        <v>37.514950041253108</v>
      </c>
      <c r="O7" s="601">
        <f>L7*(1+$K$2)</f>
        <v>54.419689351929442</v>
      </c>
      <c r="P7" s="602" t="s">
        <v>381</v>
      </c>
      <c r="Q7" s="603">
        <f t="shared" si="6"/>
        <v>38.865488242738216</v>
      </c>
      <c r="R7" s="603">
        <f>O7*(1+$Q$2)</f>
        <v>56.378798168598905</v>
      </c>
      <c r="T7" s="584">
        <f>T18-T4</f>
        <v>30601.84980674088</v>
      </c>
    </row>
    <row r="8" spans="1:22" x14ac:dyDescent="0.3">
      <c r="A8" s="500" t="s">
        <v>294</v>
      </c>
      <c r="B8" s="584">
        <f t="shared" si="0"/>
        <v>71288.851267073434</v>
      </c>
      <c r="C8" s="525" t="s">
        <v>377</v>
      </c>
      <c r="D8" s="582">
        <f t="shared" si="7"/>
        <v>34.273486186092995</v>
      </c>
      <c r="E8" s="605">
        <f t="shared" ref="E8:E15" si="8">E7*1.04</f>
        <v>37.352952000000002</v>
      </c>
      <c r="F8" s="595">
        <v>7</v>
      </c>
      <c r="G8" s="525" t="s">
        <v>383</v>
      </c>
      <c r="H8" s="601">
        <f>H7*(1+$H$1)</f>
        <v>36.797580425699465</v>
      </c>
      <c r="I8" s="601">
        <f>I7*(1+$I$1)</f>
        <v>51.906698848716225</v>
      </c>
      <c r="J8" s="602" t="s">
        <v>384</v>
      </c>
      <c r="K8" s="603">
        <f t="shared" si="4"/>
        <v>38.177489691663183</v>
      </c>
      <c r="L8" s="603">
        <f>I8*(1+$K$2)</f>
        <v>53.853200055543091</v>
      </c>
      <c r="M8" s="525" t="s">
        <v>385</v>
      </c>
      <c r="N8" s="601">
        <f t="shared" si="5"/>
        <v>39.559514818501405</v>
      </c>
      <c r="O8" s="601">
        <f>L8*(1+$K$2)</f>
        <v>55.872695057625961</v>
      </c>
      <c r="P8" s="602" t="s">
        <v>386</v>
      </c>
      <c r="Q8" s="603">
        <f t="shared" si="6"/>
        <v>40.983657351967452</v>
      </c>
      <c r="R8" s="603">
        <f>O8*(1+$Q$2)</f>
        <v>57.8841120797005</v>
      </c>
      <c r="S8" s="500" t="s">
        <v>294</v>
      </c>
    </row>
    <row r="9" spans="1:22" x14ac:dyDescent="0.3">
      <c r="B9" s="584">
        <f t="shared" si="0"/>
        <v>73605.73893325332</v>
      </c>
      <c r="C9" s="525" t="s">
        <v>382</v>
      </c>
      <c r="D9" s="582">
        <f t="shared" si="7"/>
        <v>35.387374487141017</v>
      </c>
      <c r="E9" s="605">
        <f t="shared" si="8"/>
        <v>38.847070080000002</v>
      </c>
      <c r="F9" s="595">
        <v>9</v>
      </c>
      <c r="G9" s="525" t="s">
        <v>388</v>
      </c>
      <c r="H9" s="601">
        <f t="shared" si="3"/>
        <v>38.803048558900088</v>
      </c>
      <c r="I9" s="599">
        <v>0</v>
      </c>
      <c r="J9" s="602" t="s">
        <v>389</v>
      </c>
      <c r="K9" s="603">
        <f t="shared" si="4"/>
        <v>40.25816287985883</v>
      </c>
      <c r="L9" s="599">
        <v>0</v>
      </c>
      <c r="M9" s="525" t="s">
        <v>390</v>
      </c>
      <c r="N9" s="601">
        <f t="shared" si="5"/>
        <v>41.715508376109732</v>
      </c>
      <c r="O9" s="599">
        <v>0</v>
      </c>
      <c r="P9" s="602" t="s">
        <v>391</v>
      </c>
      <c r="Q9" s="603">
        <f t="shared" si="6"/>
        <v>43.217266677649675</v>
      </c>
      <c r="R9" s="599">
        <v>0</v>
      </c>
      <c r="T9" s="584">
        <f>T7/2</f>
        <v>15300.92490337044</v>
      </c>
    </row>
    <row r="10" spans="1:22" x14ac:dyDescent="0.3">
      <c r="B10" s="584">
        <f t="shared" si="0"/>
        <v>75997.92544858405</v>
      </c>
      <c r="C10" s="525" t="s">
        <v>387</v>
      </c>
      <c r="D10" s="582">
        <f t="shared" si="7"/>
        <v>36.537464157973098</v>
      </c>
      <c r="E10" s="605">
        <f t="shared" si="8"/>
        <v>40.400952883200006</v>
      </c>
      <c r="F10" s="595">
        <v>11</v>
      </c>
      <c r="G10" s="525" t="s">
        <v>393</v>
      </c>
      <c r="H10" s="601">
        <f t="shared" si="3"/>
        <v>40.917814705360144</v>
      </c>
      <c r="I10" s="599">
        <v>0</v>
      </c>
      <c r="J10" s="602" t="s">
        <v>394</v>
      </c>
      <c r="K10" s="603">
        <f t="shared" si="4"/>
        <v>42.452232756811135</v>
      </c>
      <c r="L10" s="599">
        <v>0</v>
      </c>
      <c r="M10" s="525" t="s">
        <v>395</v>
      </c>
      <c r="N10" s="601">
        <f t="shared" si="5"/>
        <v>43.989003582607708</v>
      </c>
      <c r="O10" s="599">
        <v>0</v>
      </c>
      <c r="P10" s="602" t="s">
        <v>396</v>
      </c>
      <c r="Q10" s="603">
        <f t="shared" si="6"/>
        <v>45.572607711581583</v>
      </c>
      <c r="R10" s="599">
        <v>0</v>
      </c>
    </row>
    <row r="11" spans="1:22" x14ac:dyDescent="0.3">
      <c r="B11" s="584">
        <f t="shared" si="0"/>
        <v>78467.858025663023</v>
      </c>
      <c r="C11" s="525" t="s">
        <v>392</v>
      </c>
      <c r="D11" s="582">
        <f t="shared" si="7"/>
        <v>37.72493174310722</v>
      </c>
      <c r="E11" s="605">
        <f t="shared" si="8"/>
        <v>42.016990998528009</v>
      </c>
      <c r="F11" s="595">
        <v>13</v>
      </c>
      <c r="G11" s="525" t="s">
        <v>398</v>
      </c>
      <c r="H11" s="601">
        <f t="shared" si="3"/>
        <v>43.147835606802268</v>
      </c>
      <c r="I11" s="599">
        <v>0</v>
      </c>
      <c r="J11" s="602" t="s">
        <v>399</v>
      </c>
      <c r="K11" s="603">
        <f t="shared" si="4"/>
        <v>44.76587944205734</v>
      </c>
      <c r="L11" s="599">
        <v>0</v>
      </c>
      <c r="M11" s="525" t="s">
        <v>400</v>
      </c>
      <c r="N11" s="601">
        <f t="shared" si="5"/>
        <v>46.386404277859825</v>
      </c>
      <c r="O11" s="599">
        <v>0</v>
      </c>
      <c r="P11" s="602" t="s">
        <v>401</v>
      </c>
      <c r="Q11" s="603">
        <f t="shared" si="6"/>
        <v>48.056314831862778</v>
      </c>
      <c r="R11" s="599">
        <v>0</v>
      </c>
      <c r="T11" s="601" t="s">
        <v>294</v>
      </c>
    </row>
    <row r="12" spans="1:22" x14ac:dyDescent="0.3">
      <c r="B12" s="584">
        <f t="shared" si="0"/>
        <v>81018.06341149706</v>
      </c>
      <c r="C12" s="525" t="s">
        <v>397</v>
      </c>
      <c r="D12" s="582">
        <f t="shared" si="7"/>
        <v>38.9509920247582</v>
      </c>
      <c r="E12" s="605">
        <f t="shared" si="8"/>
        <v>43.697670638469127</v>
      </c>
      <c r="F12" s="595">
        <v>15</v>
      </c>
      <c r="G12" s="525" t="s">
        <v>403</v>
      </c>
      <c r="H12" s="601">
        <f t="shared" si="3"/>
        <v>45.499392647372993</v>
      </c>
      <c r="I12" s="599">
        <v>0</v>
      </c>
      <c r="J12" s="602" t="s">
        <v>404</v>
      </c>
      <c r="K12" s="603">
        <f t="shared" si="4"/>
        <v>47.205619871649468</v>
      </c>
      <c r="L12" s="599">
        <v>0</v>
      </c>
      <c r="M12" s="525" t="s">
        <v>405</v>
      </c>
      <c r="N12" s="601">
        <f t="shared" si="5"/>
        <v>48.914463311003182</v>
      </c>
      <c r="O12" s="599">
        <v>0</v>
      </c>
      <c r="P12" s="602" t="s">
        <v>406</v>
      </c>
      <c r="Q12" s="603">
        <f t="shared" si="6"/>
        <v>50.6753839901993</v>
      </c>
      <c r="R12" s="599">
        <v>0</v>
      </c>
    </row>
    <row r="13" spans="1:22" x14ac:dyDescent="0.3">
      <c r="B13" s="584">
        <f t="shared" si="0"/>
        <v>83651.150472370704</v>
      </c>
      <c r="C13" s="525" t="s">
        <v>402</v>
      </c>
      <c r="D13" s="582">
        <f t="shared" si="7"/>
        <v>40.216899265562837</v>
      </c>
      <c r="E13" s="605">
        <f t="shared" si="8"/>
        <v>45.44557746400789</v>
      </c>
      <c r="J13" s="525"/>
      <c r="K13" s="601"/>
      <c r="L13" s="601"/>
      <c r="M13" s="525"/>
      <c r="N13" s="601"/>
      <c r="O13" s="601"/>
      <c r="P13" s="525"/>
      <c r="Q13" s="601"/>
      <c r="R13" s="601"/>
    </row>
    <row r="14" spans="1:22" x14ac:dyDescent="0.3">
      <c r="B14" s="584">
        <f t="shared" si="0"/>
        <v>86369.812862722756</v>
      </c>
      <c r="C14" s="525" t="s">
        <v>407</v>
      </c>
      <c r="D14" s="582">
        <f t="shared" si="7"/>
        <v>41.523948491693631</v>
      </c>
      <c r="E14" s="605">
        <f t="shared" si="8"/>
        <v>47.263400562568208</v>
      </c>
      <c r="F14" s="595" t="s">
        <v>294</v>
      </c>
      <c r="G14" s="525"/>
      <c r="H14" s="601" t="s">
        <v>294</v>
      </c>
      <c r="I14" s="584"/>
      <c r="J14" s="525"/>
      <c r="K14" s="601"/>
      <c r="L14" s="601"/>
      <c r="M14" s="525"/>
      <c r="N14" s="601"/>
      <c r="O14" s="601"/>
      <c r="P14" s="525"/>
      <c r="Q14" s="601">
        <f>Q12*2080</f>
        <v>105404.79869961455</v>
      </c>
      <c r="R14" s="601"/>
    </row>
    <row r="15" spans="1:22" x14ac:dyDescent="0.3">
      <c r="B15" s="584">
        <f t="shared" si="0"/>
        <v>89176.831780761233</v>
      </c>
      <c r="C15" s="525" t="s">
        <v>412</v>
      </c>
      <c r="D15" s="582">
        <f t="shared" si="7"/>
        <v>42.873476817673669</v>
      </c>
      <c r="E15" s="605">
        <f t="shared" si="8"/>
        <v>49.153936585070937</v>
      </c>
      <c r="H15" s="500" t="s">
        <v>294</v>
      </c>
      <c r="J15" s="525"/>
      <c r="K15" s="601"/>
      <c r="L15" s="601" t="s">
        <v>294</v>
      </c>
      <c r="M15" s="525"/>
      <c r="N15" s="601"/>
      <c r="O15" s="601"/>
      <c r="P15" s="525"/>
      <c r="Q15" s="601"/>
      <c r="R15" s="601"/>
    </row>
    <row r="16" spans="1:22" x14ac:dyDescent="0.3">
      <c r="B16" s="584">
        <f t="shared" si="0"/>
        <v>92075.078813635962</v>
      </c>
      <c r="C16" s="525" t="s">
        <v>418</v>
      </c>
      <c r="D16" s="582">
        <f t="shared" si="7"/>
        <v>44.266864814248059</v>
      </c>
      <c r="E16" s="605">
        <f>E15*1.0325</f>
        <v>50.75143952408574</v>
      </c>
      <c r="G16" s="525" t="s">
        <v>294</v>
      </c>
      <c r="J16" s="525" t="s">
        <v>294</v>
      </c>
      <c r="K16" s="601"/>
      <c r="L16" s="601"/>
      <c r="M16" s="525"/>
      <c r="N16" s="601" t="s">
        <v>294</v>
      </c>
      <c r="O16" s="601"/>
      <c r="P16" s="606"/>
      <c r="Q16" s="586"/>
      <c r="R16" s="601"/>
      <c r="T16" s="584">
        <v>15828115</v>
      </c>
    </row>
    <row r="17" spans="2:21" x14ac:dyDescent="0.3">
      <c r="E17" s="499" t="s">
        <v>294</v>
      </c>
      <c r="G17" s="525" t="s">
        <v>294</v>
      </c>
      <c r="T17" s="607">
        <f>T18-T16</f>
        <v>-41614.540193259716</v>
      </c>
    </row>
    <row r="18" spans="2:21" x14ac:dyDescent="0.3">
      <c r="B18" s="500" t="s">
        <v>428</v>
      </c>
      <c r="D18" s="582" t="s">
        <v>294</v>
      </c>
      <c r="E18" s="585">
        <f>[1]POLICE!H91</f>
        <v>3476326.6597371972</v>
      </c>
      <c r="H18" s="584">
        <f>[1]POLICE!L91</f>
        <v>3659588.8070430709</v>
      </c>
      <c r="K18" s="584">
        <f>[1]POLICE!P91</f>
        <v>3837966.5491999169</v>
      </c>
      <c r="N18" s="584">
        <f>[1]POLICE!T91</f>
        <v>4048306.2570392042</v>
      </c>
      <c r="Q18" s="584">
        <f>[1]POLICE!X91</f>
        <v>4240638.8465245487</v>
      </c>
      <c r="R18" s="500" t="s">
        <v>294</v>
      </c>
      <c r="T18" s="584">
        <f>SUM(H18:Q18)</f>
        <v>15786500.45980674</v>
      </c>
    </row>
    <row r="19" spans="2:21" x14ac:dyDescent="0.3">
      <c r="H19" s="584">
        <f>H18-E18</f>
        <v>183262.14730587369</v>
      </c>
      <c r="I19" s="500" t="s">
        <v>294</v>
      </c>
      <c r="K19" s="584">
        <f>K18-H18</f>
        <v>178377.74215684598</v>
      </c>
      <c r="N19" s="584">
        <f>N18-K18</f>
        <v>210339.70783928735</v>
      </c>
      <c r="Q19" s="584">
        <f>Q18-N18</f>
        <v>192332.58948534448</v>
      </c>
      <c r="T19" s="584">
        <f>SUM(H19,K19,N19,Q19)</f>
        <v>764312.1867873515</v>
      </c>
    </row>
    <row r="20" spans="2:21" x14ac:dyDescent="0.3">
      <c r="H20" s="586">
        <f>H19/E18</f>
        <v>5.2717182602088353E-2</v>
      </c>
      <c r="I20" s="586"/>
      <c r="J20" s="552"/>
      <c r="K20" s="586">
        <f>K19/H18</f>
        <v>4.8742564140962681E-2</v>
      </c>
      <c r="L20" s="586"/>
      <c r="M20" s="552"/>
      <c r="N20" s="586">
        <f>N19/K18</f>
        <v>5.4804987261584108E-2</v>
      </c>
      <c r="O20" s="586"/>
      <c r="P20" s="552"/>
      <c r="Q20" s="586">
        <f>Q19/N18</f>
        <v>4.7509397084500742E-2</v>
      </c>
      <c r="S20" s="608">
        <f>SUM(H20:Q20)</f>
        <v>0.20377413108913589</v>
      </c>
      <c r="T20" s="609">
        <f>T19/E18</f>
        <v>0.21986201574196479</v>
      </c>
    </row>
    <row r="22" spans="2:21" x14ac:dyDescent="0.3">
      <c r="E22" s="499" t="s">
        <v>294</v>
      </c>
      <c r="F22" s="500"/>
      <c r="G22" s="500"/>
      <c r="J22" s="500"/>
      <c r="M22" s="500"/>
      <c r="P22" s="500"/>
      <c r="T22" s="584"/>
      <c r="U22" s="610"/>
    </row>
    <row r="23" spans="2:21" x14ac:dyDescent="0.3">
      <c r="E23" s="584">
        <f>E18*1.2761</f>
        <v>4436140.4504906377</v>
      </c>
      <c r="F23" s="500"/>
      <c r="G23" s="500"/>
      <c r="H23" s="584">
        <f>H19*1.2761</f>
        <v>233860.82617702542</v>
      </c>
      <c r="I23" s="584"/>
      <c r="J23" s="584"/>
      <c r="K23" s="584">
        <f t="shared" ref="K23:Q23" si="9">K19*1.2761</f>
        <v>227627.83676635116</v>
      </c>
      <c r="L23" s="584"/>
      <c r="M23" s="584"/>
      <c r="N23" s="584">
        <f t="shared" si="9"/>
        <v>268414.50117371458</v>
      </c>
      <c r="O23" s="584"/>
      <c r="P23" s="584"/>
      <c r="Q23" s="584">
        <f t="shared" si="9"/>
        <v>245435.6174422481</v>
      </c>
    </row>
    <row r="24" spans="2:21" x14ac:dyDescent="0.3">
      <c r="F24" s="500"/>
      <c r="G24" s="500"/>
      <c r="J24" s="500"/>
      <c r="M24" s="500"/>
      <c r="P24" s="500"/>
    </row>
    <row r="25" spans="2:21" x14ac:dyDescent="0.3">
      <c r="F25" s="500"/>
      <c r="G25" s="500"/>
      <c r="J25" s="500"/>
      <c r="M25" s="500"/>
      <c r="P25" s="500"/>
    </row>
    <row r="26" spans="2:21" x14ac:dyDescent="0.3">
      <c r="F26" s="500"/>
      <c r="G26" s="500"/>
      <c r="J26" s="500"/>
      <c r="M26" s="500"/>
      <c r="P26" s="500"/>
    </row>
    <row r="27" spans="2:21" x14ac:dyDescent="0.3">
      <c r="F27" s="500"/>
      <c r="G27" s="500"/>
      <c r="J27" s="500"/>
      <c r="M27" s="500"/>
      <c r="P27" s="500"/>
    </row>
    <row r="28" spans="2:21" x14ac:dyDescent="0.3">
      <c r="F28" s="500"/>
      <c r="G28" s="500"/>
      <c r="J28" s="500"/>
      <c r="M28" s="500"/>
      <c r="P28" s="500"/>
      <c r="T28" s="584"/>
    </row>
    <row r="29" spans="2:21" x14ac:dyDescent="0.3">
      <c r="F29" s="500"/>
      <c r="G29" s="500"/>
      <c r="J29" s="500"/>
      <c r="M29" s="500"/>
      <c r="P29" s="500"/>
    </row>
    <row r="30" spans="2:21" x14ac:dyDescent="0.3">
      <c r="F30" s="500"/>
      <c r="G30" s="500"/>
      <c r="J30" s="500"/>
      <c r="M30" s="500"/>
      <c r="P30" s="500"/>
    </row>
    <row r="31" spans="2:21" x14ac:dyDescent="0.3">
      <c r="F31" s="500"/>
      <c r="G31" s="500"/>
      <c r="J31" s="500"/>
      <c r="M31" s="500"/>
      <c r="P31" s="500"/>
    </row>
    <row r="32" spans="2:21" x14ac:dyDescent="0.3">
      <c r="F32" s="500"/>
      <c r="G32" s="500"/>
      <c r="J32" s="500"/>
      <c r="M32" s="500"/>
      <c r="P32" s="500"/>
    </row>
    <row r="33" spans="6:16" x14ac:dyDescent="0.3">
      <c r="F33" s="500"/>
      <c r="G33" s="500"/>
      <c r="J33" s="500"/>
      <c r="M33" s="500"/>
      <c r="P33" s="500"/>
    </row>
    <row r="34" spans="6:16" x14ac:dyDescent="0.3">
      <c r="F34" s="500"/>
      <c r="G34" s="500"/>
      <c r="J34" s="500"/>
      <c r="M34" s="500"/>
      <c r="P34" s="500"/>
    </row>
    <row r="35" spans="6:16" x14ac:dyDescent="0.3">
      <c r="F35" s="500"/>
      <c r="G35" s="500"/>
      <c r="J35" s="500"/>
      <c r="M35" s="500"/>
      <c r="P35" s="500"/>
    </row>
  </sheetData>
  <pageMargins left="0.2" right="0.17" top="0.75" bottom="0.75" header="0.3" footer="0.3"/>
  <pageSetup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5"/>
  <sheetViews>
    <sheetView topLeftCell="A124" zoomScaleNormal="100" workbookViewId="0">
      <selection activeCell="C155" sqref="C155"/>
    </sheetView>
  </sheetViews>
  <sheetFormatPr defaultColWidth="9.140625" defaultRowHeight="12.75" x14ac:dyDescent="0.2"/>
  <cols>
    <col min="1" max="1" width="18" style="32" customWidth="1"/>
    <col min="2" max="5" width="12.7109375" style="32" customWidth="1"/>
    <col min="6" max="16384" width="9.140625" style="32"/>
  </cols>
  <sheetData>
    <row r="1" spans="1:9" ht="36" customHeight="1" x14ac:dyDescent="0.2">
      <c r="A1" s="197" t="s">
        <v>161</v>
      </c>
      <c r="B1" s="198"/>
      <c r="C1" s="199"/>
      <c r="D1" s="198"/>
      <c r="E1" s="199"/>
      <c r="F1" s="362"/>
      <c r="G1" s="362"/>
      <c r="H1" s="362"/>
      <c r="I1" s="362"/>
    </row>
    <row r="2" spans="1:9" ht="21.6" hidden="1" customHeight="1" x14ac:dyDescent="0.2">
      <c r="A2" s="23">
        <v>2.7E-2</v>
      </c>
      <c r="B2" s="24" t="s">
        <v>198</v>
      </c>
      <c r="C2" s="25"/>
      <c r="D2" s="24"/>
      <c r="E2" s="26" t="s">
        <v>200</v>
      </c>
      <c r="F2" s="725" t="s">
        <v>186</v>
      </c>
      <c r="G2" s="725"/>
      <c r="H2" s="725" t="s">
        <v>187</v>
      </c>
      <c r="I2" s="725"/>
    </row>
    <row r="3" spans="1:9" ht="36" hidden="1" customHeight="1" x14ac:dyDescent="0.2">
      <c r="A3" s="28" t="s">
        <v>74</v>
      </c>
      <c r="B3" s="29" t="s">
        <v>159</v>
      </c>
      <c r="C3" s="30" t="s">
        <v>77</v>
      </c>
      <c r="D3" s="29" t="s">
        <v>159</v>
      </c>
      <c r="E3" s="31" t="s">
        <v>77</v>
      </c>
      <c r="F3" s="30" t="s">
        <v>77</v>
      </c>
      <c r="G3" s="31" t="s">
        <v>77</v>
      </c>
      <c r="H3" s="30" t="s">
        <v>77</v>
      </c>
      <c r="I3" s="31" t="s">
        <v>77</v>
      </c>
    </row>
    <row r="4" spans="1:9" hidden="1" x14ac:dyDescent="0.2">
      <c r="A4" s="33" t="s">
        <v>75</v>
      </c>
      <c r="B4" s="34" t="s">
        <v>160</v>
      </c>
      <c r="C4" s="213" t="s">
        <v>78</v>
      </c>
      <c r="D4" s="34" t="s">
        <v>160</v>
      </c>
      <c r="E4" s="35" t="s">
        <v>79</v>
      </c>
      <c r="F4" s="213" t="s">
        <v>78</v>
      </c>
      <c r="G4" s="35" t="s">
        <v>79</v>
      </c>
      <c r="H4" s="213" t="s">
        <v>78</v>
      </c>
      <c r="I4" s="35" t="s">
        <v>79</v>
      </c>
    </row>
    <row r="5" spans="1:9" hidden="1" x14ac:dyDescent="0.2">
      <c r="A5" s="36" t="s">
        <v>66</v>
      </c>
      <c r="B5" s="38" t="s">
        <v>80</v>
      </c>
      <c r="C5" s="37">
        <v>26.241900000000001</v>
      </c>
      <c r="D5" s="39" t="s">
        <v>80</v>
      </c>
      <c r="E5" s="40" t="s">
        <v>80</v>
      </c>
      <c r="F5" s="70"/>
      <c r="G5" s="71"/>
      <c r="H5" s="71"/>
      <c r="I5" s="71"/>
    </row>
    <row r="6" spans="1:9" hidden="1" x14ac:dyDescent="0.2">
      <c r="A6" s="36" t="s">
        <v>158</v>
      </c>
      <c r="B6" s="42">
        <v>0.06</v>
      </c>
      <c r="C6" s="37">
        <v>27.816600000000001</v>
      </c>
      <c r="D6" s="43" t="s">
        <v>80</v>
      </c>
      <c r="E6" s="40" t="s">
        <v>80</v>
      </c>
      <c r="F6" s="73">
        <f>(C6-C5)/C5</f>
        <v>6.0007087901409573E-2</v>
      </c>
      <c r="G6" s="74"/>
      <c r="H6" s="74"/>
      <c r="I6" s="74"/>
    </row>
    <row r="7" spans="1:9" hidden="1" x14ac:dyDescent="0.2">
      <c r="A7" s="41">
        <v>1</v>
      </c>
      <c r="B7" s="42">
        <v>0.06</v>
      </c>
      <c r="C7" s="37">
        <v>29.485600000000002</v>
      </c>
      <c r="D7" s="43" t="s">
        <v>80</v>
      </c>
      <c r="E7" s="44" t="s">
        <v>80</v>
      </c>
      <c r="F7" s="73">
        <f t="shared" ref="F7:F17" si="0">(C7-C6)/C6</f>
        <v>6.0000143799026497E-2</v>
      </c>
      <c r="G7" s="74"/>
      <c r="H7" s="74"/>
      <c r="I7" s="74"/>
    </row>
    <row r="8" spans="1:9" hidden="1" x14ac:dyDescent="0.2">
      <c r="A8" s="41">
        <v>3</v>
      </c>
      <c r="B8" s="42">
        <v>3.2500000000000001E-2</v>
      </c>
      <c r="C8" s="37">
        <v>30.4435</v>
      </c>
      <c r="D8" s="43" t="s">
        <v>80</v>
      </c>
      <c r="E8" s="45">
        <v>32.939700000000002</v>
      </c>
      <c r="F8" s="73">
        <f t="shared" si="0"/>
        <v>3.2487044523428335E-2</v>
      </c>
      <c r="G8" s="74"/>
      <c r="H8" s="74"/>
      <c r="I8" s="74"/>
    </row>
    <row r="9" spans="1:9" hidden="1" x14ac:dyDescent="0.2">
      <c r="A9" s="41">
        <v>5</v>
      </c>
      <c r="B9" s="42">
        <v>3.2500000000000001E-2</v>
      </c>
      <c r="C9" s="37">
        <v>31.4329</v>
      </c>
      <c r="D9" s="43">
        <v>0.04</v>
      </c>
      <c r="E9" s="45">
        <v>34.257300000000001</v>
      </c>
      <c r="F9" s="73">
        <f t="shared" si="0"/>
        <v>3.2499548343652991E-2</v>
      </c>
      <c r="G9" s="74">
        <f>(E9-E8)/E8</f>
        <v>4.0000364302042783E-2</v>
      </c>
      <c r="H9" s="74"/>
      <c r="I9" s="74"/>
    </row>
    <row r="10" spans="1:9" hidden="1" x14ac:dyDescent="0.2">
      <c r="A10" s="41">
        <v>7</v>
      </c>
      <c r="B10" s="42">
        <v>3.2500000000000001E-2</v>
      </c>
      <c r="C10" s="37">
        <v>32.454500000000003</v>
      </c>
      <c r="D10" s="43">
        <v>0.04</v>
      </c>
      <c r="E10" s="45">
        <v>35.628</v>
      </c>
      <c r="F10" s="73">
        <f t="shared" si="0"/>
        <v>3.2500978274355941E-2</v>
      </c>
      <c r="G10" s="74">
        <f t="shared" ref="G10:G17" si="1">(E10-E9)/E9</f>
        <v>4.0011909870304993E-2</v>
      </c>
      <c r="H10" s="74"/>
      <c r="I10" s="74"/>
    </row>
    <row r="11" spans="1:9" hidden="1" x14ac:dyDescent="0.2">
      <c r="A11" s="41">
        <v>9</v>
      </c>
      <c r="B11" s="42">
        <v>3.2500000000000001E-2</v>
      </c>
      <c r="C11" s="37">
        <v>33.509599999999999</v>
      </c>
      <c r="D11" s="43">
        <v>0.04</v>
      </c>
      <c r="E11" s="45">
        <v>37.053100000000001</v>
      </c>
      <c r="F11" s="73">
        <f t="shared" si="0"/>
        <v>3.251012956600767E-2</v>
      </c>
      <c r="G11" s="74">
        <f t="shared" si="1"/>
        <v>3.9999438643763346E-2</v>
      </c>
      <c r="H11" s="74"/>
      <c r="I11" s="74"/>
    </row>
    <row r="12" spans="1:9" hidden="1" x14ac:dyDescent="0.2">
      <c r="A12" s="41">
        <v>11</v>
      </c>
      <c r="B12" s="42">
        <v>3.2500000000000001E-2</v>
      </c>
      <c r="C12" s="37">
        <v>34.598399999999998</v>
      </c>
      <c r="D12" s="43">
        <v>0.04</v>
      </c>
      <c r="E12" s="45">
        <v>38.535400000000003</v>
      </c>
      <c r="F12" s="73">
        <f t="shared" si="0"/>
        <v>3.2492181345047361E-2</v>
      </c>
      <c r="G12" s="74">
        <f t="shared" si="1"/>
        <v>4.0004749939951102E-2</v>
      </c>
      <c r="H12" s="74"/>
      <c r="I12" s="74"/>
    </row>
    <row r="13" spans="1:9" hidden="1" x14ac:dyDescent="0.2">
      <c r="A13" s="41">
        <v>13</v>
      </c>
      <c r="B13" s="42">
        <v>3.2500000000000001E-2</v>
      </c>
      <c r="C13" s="37">
        <v>35.722700000000003</v>
      </c>
      <c r="D13" s="43">
        <v>0.04</v>
      </c>
      <c r="E13" s="45">
        <v>40.076900000000002</v>
      </c>
      <c r="F13" s="73">
        <f t="shared" si="0"/>
        <v>3.2495722345542141E-2</v>
      </c>
      <c r="G13" s="74">
        <f t="shared" si="1"/>
        <v>4.0002179813885388E-2</v>
      </c>
      <c r="H13" s="74"/>
      <c r="I13" s="74"/>
    </row>
    <row r="14" spans="1:9" hidden="1" x14ac:dyDescent="0.2">
      <c r="A14" s="41">
        <v>15</v>
      </c>
      <c r="B14" s="42">
        <v>3.2500000000000001E-2</v>
      </c>
      <c r="C14" s="37">
        <v>36.883899999999997</v>
      </c>
      <c r="D14" s="43">
        <v>0.04</v>
      </c>
      <c r="E14" s="45">
        <v>41.68</v>
      </c>
      <c r="F14" s="73">
        <f t="shared" si="0"/>
        <v>3.2505941600158829E-2</v>
      </c>
      <c r="G14" s="74">
        <f t="shared" si="1"/>
        <v>4.0000598848713292E-2</v>
      </c>
      <c r="H14" s="74"/>
      <c r="I14" s="74"/>
    </row>
    <row r="15" spans="1:9" hidden="1" x14ac:dyDescent="0.2">
      <c r="A15" s="41">
        <v>17</v>
      </c>
      <c r="B15" s="42">
        <v>3.2500000000000001E-2</v>
      </c>
      <c r="C15" s="37">
        <v>38.082700000000003</v>
      </c>
      <c r="D15" s="43">
        <v>0.04</v>
      </c>
      <c r="E15" s="45">
        <v>43.347000000000001</v>
      </c>
      <c r="F15" s="73">
        <f t="shared" si="0"/>
        <v>3.2501985961354569E-2</v>
      </c>
      <c r="G15" s="74">
        <f t="shared" si="1"/>
        <v>3.9995201535508673E-2</v>
      </c>
      <c r="H15" s="74"/>
      <c r="I15" s="74"/>
    </row>
    <row r="16" spans="1:9" hidden="1" x14ac:dyDescent="0.2">
      <c r="A16" s="41">
        <v>19</v>
      </c>
      <c r="B16" s="42">
        <v>3.2500000000000001E-2</v>
      </c>
      <c r="C16" s="37">
        <v>39.320300000000003</v>
      </c>
      <c r="D16" s="43">
        <v>0.04</v>
      </c>
      <c r="E16" s="45">
        <v>45.081099999999999</v>
      </c>
      <c r="F16" s="73">
        <f t="shared" si="0"/>
        <v>3.2497695804131546E-2</v>
      </c>
      <c r="G16" s="74">
        <f t="shared" si="1"/>
        <v>4.0005075322398276E-2</v>
      </c>
      <c r="H16" s="74"/>
      <c r="I16" s="74"/>
    </row>
    <row r="17" spans="1:9" hidden="1" x14ac:dyDescent="0.2">
      <c r="A17" s="46">
        <v>21</v>
      </c>
      <c r="B17" s="48">
        <v>3.2500000000000001E-2</v>
      </c>
      <c r="C17" s="37">
        <v>40.597999999999999</v>
      </c>
      <c r="D17" s="49">
        <v>3.2500000000000001E-2</v>
      </c>
      <c r="E17" s="45">
        <v>46.546199999999999</v>
      </c>
      <c r="F17" s="73">
        <f t="shared" si="0"/>
        <v>3.2494665605297915E-2</v>
      </c>
      <c r="G17" s="74">
        <f t="shared" si="1"/>
        <v>3.249920698474526E-2</v>
      </c>
      <c r="H17" s="74"/>
      <c r="I17" s="74"/>
    </row>
    <row r="18" spans="1:9" hidden="1" x14ac:dyDescent="0.2">
      <c r="B18" s="51"/>
      <c r="D18" s="51"/>
    </row>
    <row r="19" spans="1:9" hidden="1" x14ac:dyDescent="0.2">
      <c r="A19" s="28" t="s">
        <v>74</v>
      </c>
      <c r="B19" s="29" t="s">
        <v>159</v>
      </c>
      <c r="C19" s="30" t="s">
        <v>77</v>
      </c>
      <c r="D19" s="29" t="s">
        <v>159</v>
      </c>
      <c r="E19" s="31" t="s">
        <v>77</v>
      </c>
    </row>
    <row r="20" spans="1:9" hidden="1" x14ac:dyDescent="0.2">
      <c r="A20" s="33" t="s">
        <v>75</v>
      </c>
      <c r="B20" s="34" t="s">
        <v>160</v>
      </c>
      <c r="C20" s="213" t="s">
        <v>78</v>
      </c>
      <c r="D20" s="34" t="s">
        <v>160</v>
      </c>
      <c r="E20" s="35" t="s">
        <v>79</v>
      </c>
    </row>
    <row r="21" spans="1:9" hidden="1" x14ac:dyDescent="0.2">
      <c r="A21" s="36" t="s">
        <v>66</v>
      </c>
      <c r="B21" s="38" t="s">
        <v>80</v>
      </c>
      <c r="C21" s="68">
        <v>54583</v>
      </c>
      <c r="D21" s="39" t="s">
        <v>80</v>
      </c>
      <c r="E21" s="40" t="s">
        <v>80</v>
      </c>
    </row>
    <row r="22" spans="1:9" hidden="1" x14ac:dyDescent="0.2">
      <c r="A22" s="41" t="s">
        <v>76</v>
      </c>
      <c r="B22" s="42">
        <v>0.06</v>
      </c>
      <c r="C22" s="68">
        <v>57859</v>
      </c>
      <c r="D22" s="43" t="s">
        <v>80</v>
      </c>
      <c r="E22" s="44" t="s">
        <v>80</v>
      </c>
    </row>
    <row r="23" spans="1:9" hidden="1" x14ac:dyDescent="0.2">
      <c r="A23" s="41">
        <v>1</v>
      </c>
      <c r="B23" s="42">
        <v>0.06</v>
      </c>
      <c r="C23" s="68">
        <v>61330</v>
      </c>
      <c r="D23" s="43" t="s">
        <v>80</v>
      </c>
      <c r="E23" s="44" t="s">
        <v>80</v>
      </c>
    </row>
    <row r="24" spans="1:9" hidden="1" x14ac:dyDescent="0.2">
      <c r="A24" s="41">
        <v>3</v>
      </c>
      <c r="B24" s="42">
        <v>3.2500000000000001E-2</v>
      </c>
      <c r="C24" s="68">
        <v>63322</v>
      </c>
      <c r="D24" s="43" t="s">
        <v>80</v>
      </c>
      <c r="E24" s="69">
        <v>68515</v>
      </c>
    </row>
    <row r="25" spans="1:9" hidden="1" x14ac:dyDescent="0.2">
      <c r="A25" s="41">
        <v>5</v>
      </c>
      <c r="B25" s="42">
        <v>3.2500000000000001E-2</v>
      </c>
      <c r="C25" s="68">
        <v>65380</v>
      </c>
      <c r="D25" s="43">
        <v>0.04</v>
      </c>
      <c r="E25" s="69">
        <v>71255</v>
      </c>
    </row>
    <row r="26" spans="1:9" hidden="1" x14ac:dyDescent="0.2">
      <c r="A26" s="41">
        <v>7</v>
      </c>
      <c r="B26" s="42">
        <v>3.2500000000000001E-2</v>
      </c>
      <c r="C26" s="68">
        <v>67505</v>
      </c>
      <c r="D26" s="43">
        <v>0.04</v>
      </c>
      <c r="E26" s="69">
        <v>74106</v>
      </c>
    </row>
    <row r="27" spans="1:9" hidden="1" x14ac:dyDescent="0.2">
      <c r="A27" s="41">
        <v>9</v>
      </c>
      <c r="B27" s="42">
        <v>3.2500000000000001E-2</v>
      </c>
      <c r="C27" s="68">
        <v>69700</v>
      </c>
      <c r="D27" s="43">
        <v>0.04</v>
      </c>
      <c r="E27" s="69">
        <v>77070</v>
      </c>
    </row>
    <row r="28" spans="1:9" hidden="1" x14ac:dyDescent="0.2">
      <c r="A28" s="41">
        <v>11</v>
      </c>
      <c r="B28" s="42">
        <v>3.2500000000000001E-2</v>
      </c>
      <c r="C28" s="68">
        <v>71965</v>
      </c>
      <c r="D28" s="43">
        <v>0.04</v>
      </c>
      <c r="E28" s="69">
        <v>80154</v>
      </c>
    </row>
    <row r="29" spans="1:9" hidden="1" x14ac:dyDescent="0.2">
      <c r="A29" s="41">
        <v>13</v>
      </c>
      <c r="B29" s="42">
        <v>3.2500000000000001E-2</v>
      </c>
      <c r="C29" s="68">
        <v>74303</v>
      </c>
      <c r="D29" s="43">
        <v>0.04</v>
      </c>
      <c r="E29" s="69">
        <v>83360</v>
      </c>
    </row>
    <row r="30" spans="1:9" hidden="1" x14ac:dyDescent="0.2">
      <c r="A30" s="41">
        <v>15</v>
      </c>
      <c r="B30" s="42">
        <v>3.2500000000000001E-2</v>
      </c>
      <c r="C30" s="68">
        <v>76719</v>
      </c>
      <c r="D30" s="43">
        <v>0.04</v>
      </c>
      <c r="E30" s="69">
        <v>86694</v>
      </c>
    </row>
    <row r="31" spans="1:9" hidden="1" x14ac:dyDescent="0.2">
      <c r="A31" s="41">
        <v>17</v>
      </c>
      <c r="B31" s="42">
        <v>3.2500000000000001E-2</v>
      </c>
      <c r="C31" s="68">
        <v>79212</v>
      </c>
      <c r="D31" s="43">
        <v>0.04</v>
      </c>
      <c r="E31" s="69">
        <v>90162</v>
      </c>
    </row>
    <row r="32" spans="1:9" hidden="1" x14ac:dyDescent="0.2">
      <c r="A32" s="41">
        <v>19</v>
      </c>
      <c r="B32" s="42">
        <v>3.2500000000000001E-2</v>
      </c>
      <c r="C32" s="68">
        <v>81786</v>
      </c>
      <c r="D32" s="43">
        <v>0.04</v>
      </c>
      <c r="E32" s="69">
        <v>93769</v>
      </c>
    </row>
    <row r="33" spans="1:9" hidden="1" x14ac:dyDescent="0.2">
      <c r="A33" s="46">
        <v>21</v>
      </c>
      <c r="B33" s="48">
        <v>3.2500000000000001E-2</v>
      </c>
      <c r="C33" s="53">
        <v>84444</v>
      </c>
      <c r="D33" s="48">
        <v>3.2500000000000001E-2</v>
      </c>
      <c r="E33" s="54">
        <v>96816</v>
      </c>
    </row>
    <row r="34" spans="1:9" hidden="1" x14ac:dyDescent="0.2"/>
    <row r="35" spans="1:9" hidden="1" x14ac:dyDescent="0.2">
      <c r="A35" s="363">
        <v>1.4999999999999999E-2</v>
      </c>
      <c r="B35" s="364" t="s">
        <v>198</v>
      </c>
      <c r="C35" s="365"/>
      <c r="D35" s="364"/>
      <c r="E35" s="27" t="s">
        <v>260</v>
      </c>
      <c r="F35" s="726" t="s">
        <v>186</v>
      </c>
      <c r="G35" s="726"/>
      <c r="H35" s="726" t="s">
        <v>187</v>
      </c>
      <c r="I35" s="727"/>
    </row>
    <row r="36" spans="1:9" hidden="1" x14ac:dyDescent="0.2">
      <c r="A36" s="28" t="s">
        <v>74</v>
      </c>
      <c r="B36" s="29" t="s">
        <v>159</v>
      </c>
      <c r="C36" s="30" t="s">
        <v>77</v>
      </c>
      <c r="D36" s="29" t="s">
        <v>159</v>
      </c>
      <c r="E36" s="31" t="s">
        <v>77</v>
      </c>
      <c r="F36" s="30" t="s">
        <v>77</v>
      </c>
      <c r="G36" s="31" t="s">
        <v>77</v>
      </c>
      <c r="H36" s="30" t="s">
        <v>77</v>
      </c>
      <c r="I36" s="31" t="s">
        <v>77</v>
      </c>
    </row>
    <row r="37" spans="1:9" hidden="1" x14ac:dyDescent="0.2">
      <c r="A37" s="33" t="s">
        <v>75</v>
      </c>
      <c r="B37" s="34" t="s">
        <v>160</v>
      </c>
      <c r="C37" s="213" t="s">
        <v>78</v>
      </c>
      <c r="D37" s="34" t="s">
        <v>160</v>
      </c>
      <c r="E37" s="35" t="s">
        <v>79</v>
      </c>
      <c r="F37" s="213" t="s">
        <v>78</v>
      </c>
      <c r="G37" s="35" t="s">
        <v>79</v>
      </c>
      <c r="H37" s="213" t="s">
        <v>78</v>
      </c>
      <c r="I37" s="35" t="s">
        <v>79</v>
      </c>
    </row>
    <row r="38" spans="1:9" hidden="1" x14ac:dyDescent="0.2">
      <c r="A38" s="36" t="s">
        <v>66</v>
      </c>
      <c r="B38" s="38" t="s">
        <v>80</v>
      </c>
      <c r="C38" s="37">
        <f>C5*1.015</f>
        <v>26.635528499999999</v>
      </c>
      <c r="D38" s="39" t="s">
        <v>80</v>
      </c>
      <c r="E38" s="40" t="s">
        <v>80</v>
      </c>
      <c r="F38" s="70"/>
      <c r="G38" s="71"/>
      <c r="H38" s="71">
        <f>(C38-C5)/C5</f>
        <v>1.4999999999999937E-2</v>
      </c>
      <c r="I38" s="72"/>
    </row>
    <row r="39" spans="1:9" hidden="1" x14ac:dyDescent="0.2">
      <c r="A39" s="36" t="s">
        <v>158</v>
      </c>
      <c r="B39" s="42">
        <v>0.06</v>
      </c>
      <c r="C39" s="37">
        <f t="shared" ref="C39:C50" si="2">C6*1.015</f>
        <v>28.233848999999999</v>
      </c>
      <c r="D39" s="43" t="s">
        <v>80</v>
      </c>
      <c r="E39" s="40" t="s">
        <v>80</v>
      </c>
      <c r="F39" s="73">
        <f>(C39-C38)/C38</f>
        <v>6.0007087901409573E-2</v>
      </c>
      <c r="G39" s="74"/>
      <c r="H39" s="74">
        <f t="shared" ref="H39:H50" si="3">(C39-C6)/C6</f>
        <v>1.4999999999999935E-2</v>
      </c>
      <c r="I39" s="75"/>
    </row>
    <row r="40" spans="1:9" hidden="1" x14ac:dyDescent="0.2">
      <c r="A40" s="41">
        <v>1</v>
      </c>
      <c r="B40" s="42">
        <v>0.06</v>
      </c>
      <c r="C40" s="37">
        <f t="shared" si="2"/>
        <v>29.927883999999999</v>
      </c>
      <c r="D40" s="43" t="s">
        <v>80</v>
      </c>
      <c r="E40" s="44" t="s">
        <v>80</v>
      </c>
      <c r="F40" s="73">
        <f t="shared" ref="F40:F50" si="4">(C40-C39)/C39</f>
        <v>6.0000143799026462E-2</v>
      </c>
      <c r="G40" s="74"/>
      <c r="H40" s="74">
        <f t="shared" si="3"/>
        <v>1.4999999999999906E-2</v>
      </c>
      <c r="I40" s="75"/>
    </row>
    <row r="41" spans="1:9" hidden="1" x14ac:dyDescent="0.2">
      <c r="A41" s="41">
        <v>3</v>
      </c>
      <c r="B41" s="42">
        <v>3.2500000000000001E-2</v>
      </c>
      <c r="C41" s="37">
        <f t="shared" si="2"/>
        <v>30.900152499999997</v>
      </c>
      <c r="D41" s="43" t="s">
        <v>80</v>
      </c>
      <c r="E41" s="45">
        <f>E8*1.015</f>
        <v>33.433795500000002</v>
      </c>
      <c r="F41" s="73">
        <f t="shared" si="4"/>
        <v>3.2487044523428335E-2</v>
      </c>
      <c r="G41" s="74"/>
      <c r="H41" s="74">
        <f t="shared" si="3"/>
        <v>1.4999999999999902E-2</v>
      </c>
      <c r="I41" s="75">
        <f>(E41-E8)/E8</f>
        <v>1.5000000000000006E-2</v>
      </c>
    </row>
    <row r="42" spans="1:9" hidden="1" x14ac:dyDescent="0.2">
      <c r="A42" s="41">
        <v>5</v>
      </c>
      <c r="B42" s="42">
        <v>3.2500000000000001E-2</v>
      </c>
      <c r="C42" s="37">
        <f t="shared" si="2"/>
        <v>31.904393499999998</v>
      </c>
      <c r="D42" s="43">
        <v>0.04</v>
      </c>
      <c r="E42" s="45">
        <f t="shared" ref="E42:E50" si="5">E9*1.015</f>
        <v>34.771159499999996</v>
      </c>
      <c r="F42" s="73">
        <f t="shared" si="4"/>
        <v>3.2499548343653012E-2</v>
      </c>
      <c r="G42" s="74">
        <f>(E42-E41)/E41</f>
        <v>4.0000364302042637E-2</v>
      </c>
      <c r="H42" s="74">
        <f t="shared" si="3"/>
        <v>1.4999999999999923E-2</v>
      </c>
      <c r="I42" s="75">
        <f t="shared" ref="I42:I50" si="6">(E42-E9)/E9</f>
        <v>1.4999999999999861E-2</v>
      </c>
    </row>
    <row r="43" spans="1:9" hidden="1" x14ac:dyDescent="0.2">
      <c r="A43" s="41">
        <v>7</v>
      </c>
      <c r="B43" s="42">
        <v>3.2500000000000001E-2</v>
      </c>
      <c r="C43" s="37">
        <f t="shared" si="2"/>
        <v>32.941317499999997</v>
      </c>
      <c r="D43" s="43">
        <v>0.04</v>
      </c>
      <c r="E43" s="45">
        <f t="shared" si="5"/>
        <v>36.162419999999997</v>
      </c>
      <c r="F43" s="73">
        <f t="shared" si="4"/>
        <v>3.2500978274355823E-2</v>
      </c>
      <c r="G43" s="74">
        <f t="shared" ref="G43:G50" si="7">(E43-E42)/E42</f>
        <v>4.0011909870305055E-2</v>
      </c>
      <c r="H43" s="74">
        <f t="shared" si="3"/>
        <v>1.4999999999999803E-2</v>
      </c>
      <c r="I43" s="75">
        <f t="shared" si="6"/>
        <v>1.4999999999999921E-2</v>
      </c>
    </row>
    <row r="44" spans="1:9" hidden="1" x14ac:dyDescent="0.2">
      <c r="A44" s="41">
        <v>9</v>
      </c>
      <c r="B44" s="42">
        <v>3.2500000000000001E-2</v>
      </c>
      <c r="C44" s="37">
        <f t="shared" si="2"/>
        <v>34.012243999999995</v>
      </c>
      <c r="D44" s="43">
        <v>0.04</v>
      </c>
      <c r="E44" s="45">
        <f t="shared" si="5"/>
        <v>37.6088965</v>
      </c>
      <c r="F44" s="73">
        <f t="shared" si="4"/>
        <v>3.251012956600776E-2</v>
      </c>
      <c r="G44" s="74">
        <f t="shared" si="7"/>
        <v>3.9999438643763416E-2</v>
      </c>
      <c r="H44" s="74">
        <f t="shared" si="3"/>
        <v>1.4999999999999897E-2</v>
      </c>
      <c r="I44" s="75">
        <f t="shared" si="6"/>
        <v>1.4999999999999989E-2</v>
      </c>
    </row>
    <row r="45" spans="1:9" hidden="1" x14ac:dyDescent="0.2">
      <c r="A45" s="41">
        <v>11</v>
      </c>
      <c r="B45" s="42">
        <v>3.2500000000000001E-2</v>
      </c>
      <c r="C45" s="37">
        <f t="shared" si="2"/>
        <v>35.117375999999993</v>
      </c>
      <c r="D45" s="43">
        <v>0.04</v>
      </c>
      <c r="E45" s="45">
        <f t="shared" si="5"/>
        <v>39.113430999999999</v>
      </c>
      <c r="F45" s="73">
        <f t="shared" si="4"/>
        <v>3.2492181345047319E-2</v>
      </c>
      <c r="G45" s="74">
        <f t="shared" si="7"/>
        <v>4.0004749939950998E-2</v>
      </c>
      <c r="H45" s="74">
        <f t="shared" si="3"/>
        <v>1.4999999999999855E-2</v>
      </c>
      <c r="I45" s="75">
        <f t="shared" si="6"/>
        <v>1.4999999999999888E-2</v>
      </c>
    </row>
    <row r="46" spans="1:9" hidden="1" x14ac:dyDescent="0.2">
      <c r="A46" s="41">
        <v>13</v>
      </c>
      <c r="B46" s="42">
        <v>3.2500000000000001E-2</v>
      </c>
      <c r="C46" s="37">
        <f t="shared" si="2"/>
        <v>36.258540500000002</v>
      </c>
      <c r="D46" s="43">
        <v>0.04</v>
      </c>
      <c r="E46" s="45">
        <f t="shared" si="5"/>
        <v>40.678053499999997</v>
      </c>
      <c r="F46" s="73">
        <f t="shared" si="4"/>
        <v>3.2495722345542259E-2</v>
      </c>
      <c r="G46" s="74">
        <f t="shared" si="7"/>
        <v>4.0002179813885382E-2</v>
      </c>
      <c r="H46" s="74">
        <f t="shared" si="3"/>
        <v>1.4999999999999972E-2</v>
      </c>
      <c r="I46" s="75">
        <f t="shared" si="6"/>
        <v>1.499999999999988E-2</v>
      </c>
    </row>
    <row r="47" spans="1:9" hidden="1" x14ac:dyDescent="0.2">
      <c r="A47" s="41">
        <v>15</v>
      </c>
      <c r="B47" s="42">
        <v>3.2500000000000001E-2</v>
      </c>
      <c r="C47" s="37">
        <f t="shared" si="2"/>
        <v>37.437158499999995</v>
      </c>
      <c r="D47" s="43">
        <v>0.04</v>
      </c>
      <c r="E47" s="45">
        <f t="shared" si="5"/>
        <v>42.305199999999992</v>
      </c>
      <c r="F47" s="73">
        <f t="shared" si="4"/>
        <v>3.2505941600158808E-2</v>
      </c>
      <c r="G47" s="74">
        <f t="shared" si="7"/>
        <v>4.000059884871323E-2</v>
      </c>
      <c r="H47" s="74">
        <f t="shared" si="3"/>
        <v>1.4999999999999956E-2</v>
      </c>
      <c r="I47" s="75">
        <f t="shared" si="6"/>
        <v>1.4999999999999819E-2</v>
      </c>
    </row>
    <row r="48" spans="1:9" hidden="1" x14ac:dyDescent="0.2">
      <c r="A48" s="41">
        <v>17</v>
      </c>
      <c r="B48" s="42">
        <v>3.2500000000000001E-2</v>
      </c>
      <c r="C48" s="37">
        <f t="shared" si="2"/>
        <v>38.653940499999997</v>
      </c>
      <c r="D48" s="43">
        <v>0.04</v>
      </c>
      <c r="E48" s="45">
        <f t="shared" si="5"/>
        <v>43.997204999999994</v>
      </c>
      <c r="F48" s="73">
        <f t="shared" si="4"/>
        <v>3.2501985961354472E-2</v>
      </c>
      <c r="G48" s="74">
        <f t="shared" si="7"/>
        <v>3.9995201535508687E-2</v>
      </c>
      <c r="H48" s="74">
        <f t="shared" si="3"/>
        <v>1.4999999999999861E-2</v>
      </c>
      <c r="I48" s="75">
        <f t="shared" si="6"/>
        <v>1.4999999999999829E-2</v>
      </c>
    </row>
    <row r="49" spans="1:9" hidden="1" x14ac:dyDescent="0.2">
      <c r="A49" s="41">
        <v>19</v>
      </c>
      <c r="B49" s="42">
        <v>3.2500000000000001E-2</v>
      </c>
      <c r="C49" s="37">
        <f t="shared" si="2"/>
        <v>39.910104500000003</v>
      </c>
      <c r="D49" s="43">
        <v>0.04</v>
      </c>
      <c r="E49" s="45">
        <f t="shared" si="5"/>
        <v>45.757316499999995</v>
      </c>
      <c r="F49" s="73">
        <f t="shared" si="4"/>
        <v>3.2497695804131678E-2</v>
      </c>
      <c r="G49" s="74">
        <f t="shared" si="7"/>
        <v>4.0005075322398345E-2</v>
      </c>
      <c r="H49" s="74">
        <f t="shared" si="3"/>
        <v>1.4999999999999989E-2</v>
      </c>
      <c r="I49" s="75">
        <f t="shared" si="6"/>
        <v>1.4999999999999897E-2</v>
      </c>
    </row>
    <row r="50" spans="1:9" hidden="1" x14ac:dyDescent="0.2">
      <c r="A50" s="46">
        <v>21</v>
      </c>
      <c r="B50" s="48">
        <v>3.2500000000000001E-2</v>
      </c>
      <c r="C50" s="47">
        <f t="shared" si="2"/>
        <v>41.206969999999998</v>
      </c>
      <c r="D50" s="49">
        <v>3.2500000000000001E-2</v>
      </c>
      <c r="E50" s="50">
        <f t="shared" si="5"/>
        <v>47.244392999999995</v>
      </c>
      <c r="F50" s="76">
        <f t="shared" si="4"/>
        <v>3.2494665605297915E-2</v>
      </c>
      <c r="G50" s="77">
        <f t="shared" si="7"/>
        <v>3.2499206984745288E-2</v>
      </c>
      <c r="H50" s="77">
        <f t="shared" si="3"/>
        <v>1.4999999999999984E-2</v>
      </c>
      <c r="I50" s="78">
        <f t="shared" si="6"/>
        <v>1.4999999999999921E-2</v>
      </c>
    </row>
    <row r="51" spans="1:9" hidden="1" x14ac:dyDescent="0.2">
      <c r="B51" s="51"/>
      <c r="D51" s="51"/>
    </row>
    <row r="52" spans="1:9" hidden="1" x14ac:dyDescent="0.2">
      <c r="A52" s="28" t="s">
        <v>74</v>
      </c>
      <c r="B52" s="29" t="s">
        <v>159</v>
      </c>
      <c r="C52" s="30" t="s">
        <v>77</v>
      </c>
      <c r="D52" s="29" t="s">
        <v>159</v>
      </c>
      <c r="E52" s="31" t="s">
        <v>77</v>
      </c>
    </row>
    <row r="53" spans="1:9" hidden="1" x14ac:dyDescent="0.2">
      <c r="A53" s="33" t="s">
        <v>75</v>
      </c>
      <c r="B53" s="34" t="s">
        <v>160</v>
      </c>
      <c r="C53" s="213" t="s">
        <v>78</v>
      </c>
      <c r="D53" s="34" t="s">
        <v>160</v>
      </c>
      <c r="E53" s="35" t="s">
        <v>79</v>
      </c>
    </row>
    <row r="54" spans="1:9" hidden="1" x14ac:dyDescent="0.2">
      <c r="A54" s="36" t="s">
        <v>66</v>
      </c>
      <c r="B54" s="38" t="s">
        <v>80</v>
      </c>
      <c r="C54" s="68">
        <f>C38*2080</f>
        <v>55401.899279999998</v>
      </c>
      <c r="D54" s="39" t="s">
        <v>80</v>
      </c>
      <c r="E54" s="40" t="s">
        <v>80</v>
      </c>
    </row>
    <row r="55" spans="1:9" hidden="1" x14ac:dyDescent="0.2">
      <c r="A55" s="41" t="s">
        <v>76</v>
      </c>
      <c r="B55" s="42">
        <v>0.06</v>
      </c>
      <c r="C55" s="68">
        <f t="shared" ref="C55:C66" si="8">C39*2080</f>
        <v>58726.405919999997</v>
      </c>
      <c r="D55" s="43" t="s">
        <v>80</v>
      </c>
      <c r="E55" s="44" t="s">
        <v>80</v>
      </c>
    </row>
    <row r="56" spans="1:9" hidden="1" x14ac:dyDescent="0.2">
      <c r="A56" s="41">
        <v>1</v>
      </c>
      <c r="B56" s="42">
        <v>0.06</v>
      </c>
      <c r="C56" s="68">
        <f t="shared" si="8"/>
        <v>62249.998719999996</v>
      </c>
      <c r="D56" s="43" t="s">
        <v>80</v>
      </c>
      <c r="E56" s="44" t="s">
        <v>80</v>
      </c>
    </row>
    <row r="57" spans="1:9" hidden="1" x14ac:dyDescent="0.2">
      <c r="A57" s="41">
        <v>3</v>
      </c>
      <c r="B57" s="42">
        <v>3.2500000000000001E-2</v>
      </c>
      <c r="C57" s="68">
        <f t="shared" si="8"/>
        <v>64272.317199999998</v>
      </c>
      <c r="D57" s="43" t="s">
        <v>80</v>
      </c>
      <c r="E57" s="69">
        <f>E41*2080</f>
        <v>69542.294640000007</v>
      </c>
    </row>
    <row r="58" spans="1:9" hidden="1" x14ac:dyDescent="0.2">
      <c r="A58" s="41">
        <v>5</v>
      </c>
      <c r="B58" s="42">
        <v>3.2500000000000001E-2</v>
      </c>
      <c r="C58" s="68">
        <f t="shared" si="8"/>
        <v>66361.138479999994</v>
      </c>
      <c r="D58" s="43">
        <v>0.04</v>
      </c>
      <c r="E58" s="69">
        <f t="shared" ref="E58:E66" si="9">E42*2080</f>
        <v>72324.011759999994</v>
      </c>
    </row>
    <row r="59" spans="1:9" hidden="1" x14ac:dyDescent="0.2">
      <c r="A59" s="41">
        <v>7</v>
      </c>
      <c r="B59" s="42">
        <v>3.2500000000000001E-2</v>
      </c>
      <c r="C59" s="68">
        <f t="shared" si="8"/>
        <v>68517.940399999992</v>
      </c>
      <c r="D59" s="43">
        <v>0.04</v>
      </c>
      <c r="E59" s="69">
        <f t="shared" si="9"/>
        <v>75217.833599999998</v>
      </c>
    </row>
    <row r="60" spans="1:9" hidden="1" x14ac:dyDescent="0.2">
      <c r="A60" s="41">
        <v>9</v>
      </c>
      <c r="B60" s="42">
        <v>3.2500000000000001E-2</v>
      </c>
      <c r="C60" s="68">
        <f t="shared" si="8"/>
        <v>70745.467519999991</v>
      </c>
      <c r="D60" s="43">
        <v>0.04</v>
      </c>
      <c r="E60" s="69">
        <f t="shared" si="9"/>
        <v>78226.504719999997</v>
      </c>
    </row>
    <row r="61" spans="1:9" hidden="1" x14ac:dyDescent="0.2">
      <c r="A61" s="41">
        <v>11</v>
      </c>
      <c r="B61" s="42">
        <v>3.2500000000000001E-2</v>
      </c>
      <c r="C61" s="68">
        <f t="shared" si="8"/>
        <v>73044.142079999991</v>
      </c>
      <c r="D61" s="43">
        <v>0.04</v>
      </c>
      <c r="E61" s="69">
        <f t="shared" si="9"/>
        <v>81355.936480000004</v>
      </c>
    </row>
    <row r="62" spans="1:9" hidden="1" x14ac:dyDescent="0.2">
      <c r="A62" s="41">
        <v>13</v>
      </c>
      <c r="B62" s="42">
        <v>3.2500000000000001E-2</v>
      </c>
      <c r="C62" s="68">
        <f t="shared" si="8"/>
        <v>75417.764240000004</v>
      </c>
      <c r="D62" s="43">
        <v>0.04</v>
      </c>
      <c r="E62" s="69">
        <f t="shared" si="9"/>
        <v>84610.351279999988</v>
      </c>
    </row>
    <row r="63" spans="1:9" hidden="1" x14ac:dyDescent="0.2">
      <c r="A63" s="41">
        <v>15</v>
      </c>
      <c r="B63" s="42">
        <v>3.2500000000000001E-2</v>
      </c>
      <c r="C63" s="68">
        <f t="shared" si="8"/>
        <v>77869.289679999987</v>
      </c>
      <c r="D63" s="43">
        <v>0.04</v>
      </c>
      <c r="E63" s="69">
        <f t="shared" si="9"/>
        <v>87994.815999999977</v>
      </c>
    </row>
    <row r="64" spans="1:9" hidden="1" x14ac:dyDescent="0.2">
      <c r="A64" s="41">
        <v>17</v>
      </c>
      <c r="B64" s="42">
        <v>3.2500000000000001E-2</v>
      </c>
      <c r="C64" s="68">
        <f t="shared" si="8"/>
        <v>80400.19623999999</v>
      </c>
      <c r="D64" s="43">
        <v>0.04</v>
      </c>
      <c r="E64" s="69">
        <f t="shared" si="9"/>
        <v>91514.186399999991</v>
      </c>
    </row>
    <row r="65" spans="1:9" hidden="1" x14ac:dyDescent="0.2">
      <c r="A65" s="41">
        <v>19</v>
      </c>
      <c r="B65" s="42">
        <v>3.2500000000000001E-2</v>
      </c>
      <c r="C65" s="68">
        <f t="shared" si="8"/>
        <v>83013.017360000013</v>
      </c>
      <c r="D65" s="43">
        <v>0.04</v>
      </c>
      <c r="E65" s="69">
        <f t="shared" si="9"/>
        <v>95175.218319999985</v>
      </c>
    </row>
    <row r="66" spans="1:9" hidden="1" x14ac:dyDescent="0.2">
      <c r="A66" s="46">
        <v>21</v>
      </c>
      <c r="B66" s="48">
        <v>3.2500000000000001E-2</v>
      </c>
      <c r="C66" s="53">
        <f t="shared" si="8"/>
        <v>85710.497600000002</v>
      </c>
      <c r="D66" s="48">
        <v>3.2500000000000001E-2</v>
      </c>
      <c r="E66" s="54">
        <f t="shared" si="9"/>
        <v>98268.337439999988</v>
      </c>
    </row>
    <row r="67" spans="1:9" x14ac:dyDescent="0.2">
      <c r="A67" s="362"/>
      <c r="B67" s="362"/>
      <c r="C67" s="362"/>
      <c r="D67" s="362"/>
      <c r="E67" s="362"/>
      <c r="F67" s="362"/>
      <c r="G67" s="362"/>
      <c r="H67" s="362"/>
      <c r="I67" s="362"/>
    </row>
    <row r="68" spans="1:9" x14ac:dyDescent="0.2">
      <c r="A68" s="363">
        <v>0.02</v>
      </c>
      <c r="B68" s="364" t="s">
        <v>198</v>
      </c>
      <c r="C68" s="365"/>
      <c r="D68" s="364"/>
      <c r="E68" s="27" t="s">
        <v>261</v>
      </c>
      <c r="F68" s="726" t="s">
        <v>186</v>
      </c>
      <c r="G68" s="726"/>
      <c r="H68" s="726" t="s">
        <v>187</v>
      </c>
      <c r="I68" s="727"/>
    </row>
    <row r="69" spans="1:9" x14ac:dyDescent="0.2">
      <c r="A69" s="28" t="s">
        <v>74</v>
      </c>
      <c r="B69" s="29" t="s">
        <v>159</v>
      </c>
      <c r="C69" s="30" t="s">
        <v>77</v>
      </c>
      <c r="D69" s="29" t="s">
        <v>159</v>
      </c>
      <c r="E69" s="31" t="s">
        <v>77</v>
      </c>
      <c r="F69" s="30" t="s">
        <v>77</v>
      </c>
      <c r="G69" s="31" t="s">
        <v>77</v>
      </c>
      <c r="H69" s="30" t="s">
        <v>77</v>
      </c>
      <c r="I69" s="31" t="s">
        <v>77</v>
      </c>
    </row>
    <row r="70" spans="1:9" x14ac:dyDescent="0.2">
      <c r="A70" s="33" t="s">
        <v>75</v>
      </c>
      <c r="B70" s="34" t="s">
        <v>160</v>
      </c>
      <c r="C70" s="213" t="s">
        <v>78</v>
      </c>
      <c r="D70" s="34" t="s">
        <v>160</v>
      </c>
      <c r="E70" s="35" t="s">
        <v>79</v>
      </c>
      <c r="F70" s="213" t="s">
        <v>78</v>
      </c>
      <c r="G70" s="35" t="s">
        <v>79</v>
      </c>
      <c r="H70" s="213" t="s">
        <v>78</v>
      </c>
      <c r="I70" s="35" t="s">
        <v>79</v>
      </c>
    </row>
    <row r="71" spans="1:9" x14ac:dyDescent="0.2">
      <c r="A71" s="36" t="s">
        <v>66</v>
      </c>
      <c r="B71" s="38" t="s">
        <v>80</v>
      </c>
      <c r="C71" s="37">
        <f t="shared" ref="C71:C83" si="10">C38*1.02</f>
        <v>27.168239069999998</v>
      </c>
      <c r="D71" s="39" t="s">
        <v>80</v>
      </c>
      <c r="E71" s="40" t="s">
        <v>80</v>
      </c>
      <c r="F71" s="70"/>
      <c r="G71" s="71"/>
      <c r="H71" s="71">
        <f>(C71-C38)/C38</f>
        <v>1.9999999999999962E-2</v>
      </c>
      <c r="I71" s="72"/>
    </row>
    <row r="72" spans="1:9" x14ac:dyDescent="0.2">
      <c r="A72" s="36" t="s">
        <v>158</v>
      </c>
      <c r="B72" s="42">
        <v>0.06</v>
      </c>
      <c r="C72" s="37">
        <f t="shared" si="10"/>
        <v>28.798525980000001</v>
      </c>
      <c r="D72" s="43" t="s">
        <v>80</v>
      </c>
      <c r="E72" s="40" t="s">
        <v>80</v>
      </c>
      <c r="F72" s="73">
        <f>(C72-C71)/C71</f>
        <v>6.000708790140967E-2</v>
      </c>
      <c r="G72" s="74"/>
      <c r="H72" s="74">
        <f t="shared" ref="H72:H83" si="11">(C72-C39)/C39</f>
        <v>2.0000000000000056E-2</v>
      </c>
      <c r="I72" s="75"/>
    </row>
    <row r="73" spans="1:9" x14ac:dyDescent="0.2">
      <c r="A73" s="41">
        <v>1</v>
      </c>
      <c r="B73" s="42">
        <v>0.06</v>
      </c>
      <c r="C73" s="37">
        <f t="shared" si="10"/>
        <v>30.526441679999998</v>
      </c>
      <c r="D73" s="43" t="s">
        <v>80</v>
      </c>
      <c r="E73" s="44" t="s">
        <v>80</v>
      </c>
      <c r="F73" s="73">
        <f t="shared" ref="F73:F83" si="12">(C73-C72)/C72</f>
        <v>6.0000143799026372E-2</v>
      </c>
      <c r="G73" s="74"/>
      <c r="H73" s="74">
        <f t="shared" si="11"/>
        <v>1.9999999999999966E-2</v>
      </c>
      <c r="I73" s="75"/>
    </row>
    <row r="74" spans="1:9" x14ac:dyDescent="0.2">
      <c r="A74" s="41">
        <v>3</v>
      </c>
      <c r="B74" s="42">
        <v>3.2500000000000001E-2</v>
      </c>
      <c r="C74" s="37">
        <f t="shared" si="10"/>
        <v>31.518155549999999</v>
      </c>
      <c r="D74" s="43" t="s">
        <v>80</v>
      </c>
      <c r="E74" s="45">
        <f t="shared" ref="E74:E83" si="13">E41*1.02</f>
        <v>34.10247141</v>
      </c>
      <c r="F74" s="73">
        <f t="shared" si="12"/>
        <v>3.2487044523428439E-2</v>
      </c>
      <c r="G74" s="74"/>
      <c r="H74" s="74">
        <f t="shared" si="11"/>
        <v>2.0000000000000073E-2</v>
      </c>
      <c r="I74" s="75">
        <f>(E74-E41)/E41</f>
        <v>1.9999999999999924E-2</v>
      </c>
    </row>
    <row r="75" spans="1:9" x14ac:dyDescent="0.2">
      <c r="A75" s="41">
        <v>5</v>
      </c>
      <c r="B75" s="42">
        <v>3.2500000000000001E-2</v>
      </c>
      <c r="C75" s="37">
        <f t="shared" si="10"/>
        <v>32.542481369999997</v>
      </c>
      <c r="D75" s="43">
        <v>0.04</v>
      </c>
      <c r="E75" s="45">
        <f t="shared" si="13"/>
        <v>35.466582689999996</v>
      </c>
      <c r="F75" s="73">
        <f t="shared" si="12"/>
        <v>3.2499548343652929E-2</v>
      </c>
      <c r="G75" s="74">
        <f>(E75-E74)/E74</f>
        <v>4.0000364302042707E-2</v>
      </c>
      <c r="H75" s="74">
        <f t="shared" si="11"/>
        <v>1.999999999999999E-2</v>
      </c>
      <c r="I75" s="75">
        <f t="shared" ref="I75:I83" si="14">(E75-E42)/E42</f>
        <v>1.9999999999999993E-2</v>
      </c>
    </row>
    <row r="76" spans="1:9" x14ac:dyDescent="0.2">
      <c r="A76" s="41">
        <v>7</v>
      </c>
      <c r="B76" s="42">
        <v>3.2500000000000001E-2</v>
      </c>
      <c r="C76" s="37">
        <f t="shared" si="10"/>
        <v>33.600143849999995</v>
      </c>
      <c r="D76" s="43">
        <v>0.04</v>
      </c>
      <c r="E76" s="45">
        <f t="shared" si="13"/>
        <v>36.8856684</v>
      </c>
      <c r="F76" s="73">
        <f t="shared" si="12"/>
        <v>3.2500978274355781E-2</v>
      </c>
      <c r="G76" s="74">
        <f t="shared" ref="G76:G83" si="15">(E76-E75)/E75</f>
        <v>4.0011909870305146E-2</v>
      </c>
      <c r="H76" s="74">
        <f t="shared" si="11"/>
        <v>1.9999999999999948E-2</v>
      </c>
      <c r="I76" s="75">
        <f t="shared" si="14"/>
        <v>2.000000000000008E-2</v>
      </c>
    </row>
    <row r="77" spans="1:9" x14ac:dyDescent="0.2">
      <c r="A77" s="41">
        <v>9</v>
      </c>
      <c r="B77" s="42">
        <v>3.2500000000000001E-2</v>
      </c>
      <c r="C77" s="37">
        <f t="shared" si="10"/>
        <v>34.692488879999999</v>
      </c>
      <c r="D77" s="43">
        <v>0.04</v>
      </c>
      <c r="E77" s="45">
        <f t="shared" si="13"/>
        <v>38.361074430000002</v>
      </c>
      <c r="F77" s="73">
        <f t="shared" si="12"/>
        <v>3.2510129566007927E-2</v>
      </c>
      <c r="G77" s="74">
        <f t="shared" si="15"/>
        <v>3.9999438643763388E-2</v>
      </c>
      <c r="H77" s="74">
        <f t="shared" si="11"/>
        <v>2.0000000000000108E-2</v>
      </c>
      <c r="I77" s="75">
        <f t="shared" si="14"/>
        <v>2.0000000000000052E-2</v>
      </c>
    </row>
    <row r="78" spans="1:9" x14ac:dyDescent="0.2">
      <c r="A78" s="41">
        <v>11</v>
      </c>
      <c r="B78" s="42">
        <v>3.2500000000000001E-2</v>
      </c>
      <c r="C78" s="37">
        <f t="shared" si="10"/>
        <v>35.819723519999997</v>
      </c>
      <c r="D78" s="43">
        <v>0.04</v>
      </c>
      <c r="E78" s="45">
        <f t="shared" si="13"/>
        <v>39.895699620000002</v>
      </c>
      <c r="F78" s="73">
        <f t="shared" si="12"/>
        <v>3.2492181345047319E-2</v>
      </c>
      <c r="G78" s="74">
        <f t="shared" si="15"/>
        <v>4.000474993995104E-2</v>
      </c>
      <c r="H78" s="74">
        <f t="shared" si="11"/>
        <v>2.0000000000000104E-2</v>
      </c>
      <c r="I78" s="75">
        <f t="shared" si="14"/>
        <v>2.0000000000000091E-2</v>
      </c>
    </row>
    <row r="79" spans="1:9" x14ac:dyDescent="0.2">
      <c r="A79" s="41">
        <v>13</v>
      </c>
      <c r="B79" s="42">
        <v>3.2500000000000001E-2</v>
      </c>
      <c r="C79" s="37">
        <f t="shared" si="10"/>
        <v>36.983711310000004</v>
      </c>
      <c r="D79" s="43">
        <v>0.04</v>
      </c>
      <c r="E79" s="45">
        <f t="shared" si="13"/>
        <v>41.491614569999996</v>
      </c>
      <c r="F79" s="73">
        <f t="shared" si="12"/>
        <v>3.2495722345542197E-2</v>
      </c>
      <c r="G79" s="74">
        <f t="shared" si="15"/>
        <v>4.0002179813885257E-2</v>
      </c>
      <c r="H79" s="74">
        <f t="shared" si="11"/>
        <v>2.0000000000000042E-2</v>
      </c>
      <c r="I79" s="75">
        <f t="shared" si="14"/>
        <v>1.9999999999999969E-2</v>
      </c>
    </row>
    <row r="80" spans="1:9" x14ac:dyDescent="0.2">
      <c r="A80" s="41">
        <v>15</v>
      </c>
      <c r="B80" s="42">
        <v>3.2500000000000001E-2</v>
      </c>
      <c r="C80" s="37">
        <f t="shared" si="10"/>
        <v>38.185901669999993</v>
      </c>
      <c r="D80" s="43">
        <v>0.04</v>
      </c>
      <c r="E80" s="45">
        <f t="shared" si="13"/>
        <v>43.151303999999996</v>
      </c>
      <c r="F80" s="73">
        <f t="shared" si="12"/>
        <v>3.2505941600158697E-2</v>
      </c>
      <c r="G80" s="74">
        <f t="shared" si="15"/>
        <v>4.0000598848713362E-2</v>
      </c>
      <c r="H80" s="74">
        <f t="shared" si="11"/>
        <v>1.9999999999999931E-2</v>
      </c>
      <c r="I80" s="75">
        <f t="shared" si="14"/>
        <v>2.0000000000000098E-2</v>
      </c>
    </row>
    <row r="81" spans="1:9" x14ac:dyDescent="0.2">
      <c r="A81" s="41">
        <v>17</v>
      </c>
      <c r="B81" s="42">
        <v>3.2500000000000001E-2</v>
      </c>
      <c r="C81" s="37">
        <f t="shared" si="10"/>
        <v>39.427019309999999</v>
      </c>
      <c r="D81" s="43">
        <v>0.04</v>
      </c>
      <c r="E81" s="45">
        <f t="shared" si="13"/>
        <v>44.877149099999997</v>
      </c>
      <c r="F81" s="73">
        <f t="shared" si="12"/>
        <v>3.2501985961354576E-2</v>
      </c>
      <c r="G81" s="74">
        <f t="shared" si="15"/>
        <v>3.9995201535508659E-2</v>
      </c>
      <c r="H81" s="74">
        <f t="shared" si="11"/>
        <v>2.0000000000000032E-2</v>
      </c>
      <c r="I81" s="75">
        <f t="shared" si="14"/>
        <v>2.000000000000007E-2</v>
      </c>
    </row>
    <row r="82" spans="1:9" x14ac:dyDescent="0.2">
      <c r="A82" s="41">
        <v>19</v>
      </c>
      <c r="B82" s="42">
        <v>3.2500000000000001E-2</v>
      </c>
      <c r="C82" s="37">
        <f t="shared" si="10"/>
        <v>40.708306590000007</v>
      </c>
      <c r="D82" s="43">
        <v>0.04</v>
      </c>
      <c r="E82" s="45">
        <f t="shared" si="13"/>
        <v>46.672462829999994</v>
      </c>
      <c r="F82" s="73">
        <f t="shared" si="12"/>
        <v>3.2497695804131733E-2</v>
      </c>
      <c r="G82" s="74">
        <f t="shared" si="15"/>
        <v>4.0005075322398248E-2</v>
      </c>
      <c r="H82" s="74">
        <f t="shared" si="11"/>
        <v>2.0000000000000094E-2</v>
      </c>
      <c r="I82" s="75">
        <f t="shared" si="14"/>
        <v>1.999999999999998E-2</v>
      </c>
    </row>
    <row r="83" spans="1:9" x14ac:dyDescent="0.2">
      <c r="A83" s="46">
        <v>21</v>
      </c>
      <c r="B83" s="48">
        <v>3.2500000000000001E-2</v>
      </c>
      <c r="C83" s="47">
        <f t="shared" si="10"/>
        <v>42.031109399999998</v>
      </c>
      <c r="D83" s="49">
        <v>3.2500000000000001E-2</v>
      </c>
      <c r="E83" s="50">
        <f t="shared" si="13"/>
        <v>48.189280859999997</v>
      </c>
      <c r="F83" s="76">
        <f t="shared" si="12"/>
        <v>3.2494665605297818E-2</v>
      </c>
      <c r="G83" s="77">
        <f t="shared" si="15"/>
        <v>3.2499206984745344E-2</v>
      </c>
      <c r="H83" s="77">
        <f t="shared" si="11"/>
        <v>0.02</v>
      </c>
      <c r="I83" s="78">
        <f t="shared" si="14"/>
        <v>2.0000000000000032E-2</v>
      </c>
    </row>
    <row r="84" spans="1:9" x14ac:dyDescent="0.2">
      <c r="B84" s="51"/>
      <c r="D84" s="51"/>
    </row>
    <row r="85" spans="1:9" x14ac:dyDescent="0.2">
      <c r="A85" s="28" t="s">
        <v>74</v>
      </c>
      <c r="B85" s="29" t="s">
        <v>159</v>
      </c>
      <c r="C85" s="30" t="s">
        <v>77</v>
      </c>
      <c r="D85" s="29" t="s">
        <v>159</v>
      </c>
      <c r="E85" s="31" t="s">
        <v>77</v>
      </c>
    </row>
    <row r="86" spans="1:9" x14ac:dyDescent="0.2">
      <c r="A86" s="33" t="s">
        <v>75</v>
      </c>
      <c r="B86" s="34" t="s">
        <v>160</v>
      </c>
      <c r="C86" s="213" t="s">
        <v>78</v>
      </c>
      <c r="D86" s="34" t="s">
        <v>160</v>
      </c>
      <c r="E86" s="35" t="s">
        <v>79</v>
      </c>
    </row>
    <row r="87" spans="1:9" x14ac:dyDescent="0.2">
      <c r="A87" s="36" t="s">
        <v>66</v>
      </c>
      <c r="B87" s="38" t="s">
        <v>80</v>
      </c>
      <c r="C87" s="68">
        <f>C71*2080</f>
        <v>56509.937265599998</v>
      </c>
      <c r="D87" s="39" t="s">
        <v>80</v>
      </c>
      <c r="E87" s="40" t="s">
        <v>80</v>
      </c>
    </row>
    <row r="88" spans="1:9" x14ac:dyDescent="0.2">
      <c r="A88" s="41" t="s">
        <v>76</v>
      </c>
      <c r="B88" s="42">
        <v>0.06</v>
      </c>
      <c r="C88" s="68">
        <f t="shared" ref="C88:C99" si="16">C72*2080</f>
        <v>59900.934038400002</v>
      </c>
      <c r="D88" s="43" t="s">
        <v>80</v>
      </c>
      <c r="E88" s="44" t="s">
        <v>80</v>
      </c>
    </row>
    <row r="89" spans="1:9" x14ac:dyDescent="0.2">
      <c r="A89" s="41">
        <v>1</v>
      </c>
      <c r="B89" s="42">
        <v>0.06</v>
      </c>
      <c r="C89" s="68">
        <f t="shared" si="16"/>
        <v>63494.998694399997</v>
      </c>
      <c r="D89" s="43" t="s">
        <v>80</v>
      </c>
      <c r="E89" s="44" t="s">
        <v>80</v>
      </c>
    </row>
    <row r="90" spans="1:9" x14ac:dyDescent="0.2">
      <c r="A90" s="41">
        <v>3</v>
      </c>
      <c r="B90" s="42">
        <v>3.2500000000000001E-2</v>
      </c>
      <c r="C90" s="68">
        <f t="shared" si="16"/>
        <v>65557.763544000001</v>
      </c>
      <c r="D90" s="43" t="s">
        <v>80</v>
      </c>
      <c r="E90" s="69">
        <f>E74*2080</f>
        <v>70933.140532799996</v>
      </c>
    </row>
    <row r="91" spans="1:9" x14ac:dyDescent="0.2">
      <c r="A91" s="41">
        <v>5</v>
      </c>
      <c r="B91" s="42">
        <v>3.2500000000000001E-2</v>
      </c>
      <c r="C91" s="68">
        <f t="shared" si="16"/>
        <v>67688.361249599999</v>
      </c>
      <c r="D91" s="43">
        <v>0.04</v>
      </c>
      <c r="E91" s="69">
        <f t="shared" ref="E91:E99" si="17">E75*2080</f>
        <v>73770.491995199991</v>
      </c>
    </row>
    <row r="92" spans="1:9" x14ac:dyDescent="0.2">
      <c r="A92" s="41">
        <v>7</v>
      </c>
      <c r="B92" s="42">
        <v>3.2500000000000001E-2</v>
      </c>
      <c r="C92" s="68">
        <f t="shared" si="16"/>
        <v>69888.299207999982</v>
      </c>
      <c r="D92" s="43">
        <v>0.04</v>
      </c>
      <c r="E92" s="69">
        <f t="shared" si="17"/>
        <v>76722.190272000007</v>
      </c>
    </row>
    <row r="93" spans="1:9" x14ac:dyDescent="0.2">
      <c r="A93" s="41">
        <v>9</v>
      </c>
      <c r="B93" s="42">
        <v>3.2500000000000001E-2</v>
      </c>
      <c r="C93" s="68">
        <f t="shared" si="16"/>
        <v>72160.376870399996</v>
      </c>
      <c r="D93" s="43">
        <v>0.04</v>
      </c>
      <c r="E93" s="69">
        <f t="shared" si="17"/>
        <v>79791.034814400002</v>
      </c>
    </row>
    <row r="94" spans="1:9" x14ac:dyDescent="0.2">
      <c r="A94" s="41">
        <v>11</v>
      </c>
      <c r="B94" s="42">
        <v>3.2500000000000001E-2</v>
      </c>
      <c r="C94" s="68">
        <f t="shared" si="16"/>
        <v>74505.024921599994</v>
      </c>
      <c r="D94" s="43">
        <v>0.04</v>
      </c>
      <c r="E94" s="69">
        <f t="shared" si="17"/>
        <v>82983.055209600003</v>
      </c>
    </row>
    <row r="95" spans="1:9" x14ac:dyDescent="0.2">
      <c r="A95" s="41">
        <v>13</v>
      </c>
      <c r="B95" s="42">
        <v>3.2500000000000001E-2</v>
      </c>
      <c r="C95" s="68">
        <f t="shared" si="16"/>
        <v>76926.119524800015</v>
      </c>
      <c r="D95" s="43">
        <v>0.04</v>
      </c>
      <c r="E95" s="69">
        <f t="shared" si="17"/>
        <v>86302.558305599989</v>
      </c>
    </row>
    <row r="96" spans="1:9" x14ac:dyDescent="0.2">
      <c r="A96" s="41">
        <v>15</v>
      </c>
      <c r="B96" s="42">
        <v>3.2500000000000001E-2</v>
      </c>
      <c r="C96" s="68">
        <f t="shared" si="16"/>
        <v>79426.675473599986</v>
      </c>
      <c r="D96" s="43">
        <v>0.04</v>
      </c>
      <c r="E96" s="69">
        <f t="shared" si="17"/>
        <v>89754.712319999991</v>
      </c>
    </row>
    <row r="97" spans="1:9" x14ac:dyDescent="0.2">
      <c r="A97" s="41">
        <v>17</v>
      </c>
      <c r="B97" s="42">
        <v>3.2500000000000001E-2</v>
      </c>
      <c r="C97" s="68">
        <f t="shared" si="16"/>
        <v>82008.2001648</v>
      </c>
      <c r="D97" s="43">
        <v>0.04</v>
      </c>
      <c r="E97" s="69">
        <f t="shared" si="17"/>
        <v>93344.470127999986</v>
      </c>
    </row>
    <row r="98" spans="1:9" x14ac:dyDescent="0.2">
      <c r="A98" s="41">
        <v>19</v>
      </c>
      <c r="B98" s="42">
        <v>3.2500000000000001E-2</v>
      </c>
      <c r="C98" s="68">
        <f t="shared" si="16"/>
        <v>84673.277707200017</v>
      </c>
      <c r="D98" s="43">
        <v>0.04</v>
      </c>
      <c r="E98" s="69">
        <f t="shared" si="17"/>
        <v>97078.722686399982</v>
      </c>
    </row>
    <row r="99" spans="1:9" x14ac:dyDescent="0.2">
      <c r="A99" s="46">
        <v>21</v>
      </c>
      <c r="B99" s="48">
        <v>3.2500000000000001E-2</v>
      </c>
      <c r="C99" s="53">
        <f t="shared" si="16"/>
        <v>87424.707551999993</v>
      </c>
      <c r="D99" s="48">
        <v>3.2500000000000001E-2</v>
      </c>
      <c r="E99" s="54">
        <f t="shared" si="17"/>
        <v>100233.70418879999</v>
      </c>
    </row>
    <row r="100" spans="1:9" x14ac:dyDescent="0.2">
      <c r="A100" s="362"/>
      <c r="B100" s="362"/>
      <c r="C100" s="362"/>
      <c r="D100" s="362"/>
      <c r="E100" s="362"/>
      <c r="F100" s="362"/>
      <c r="G100" s="362"/>
      <c r="H100" s="362"/>
      <c r="I100" s="362"/>
    </row>
    <row r="101" spans="1:9" x14ac:dyDescent="0.2">
      <c r="A101" s="363">
        <v>2.5000000000000001E-2</v>
      </c>
      <c r="B101" s="364" t="s">
        <v>198</v>
      </c>
      <c r="C101" s="365"/>
      <c r="D101" s="364"/>
      <c r="E101" s="27" t="s">
        <v>262</v>
      </c>
      <c r="F101" s="726" t="s">
        <v>186</v>
      </c>
      <c r="G101" s="726"/>
      <c r="H101" s="726" t="s">
        <v>187</v>
      </c>
      <c r="I101" s="727"/>
    </row>
    <row r="102" spans="1:9" x14ac:dyDescent="0.2">
      <c r="A102" s="28" t="s">
        <v>74</v>
      </c>
      <c r="B102" s="29" t="s">
        <v>159</v>
      </c>
      <c r="C102" s="30" t="s">
        <v>77</v>
      </c>
      <c r="D102" s="29" t="s">
        <v>159</v>
      </c>
      <c r="E102" s="31" t="s">
        <v>77</v>
      </c>
      <c r="F102" s="30" t="s">
        <v>77</v>
      </c>
      <c r="G102" s="31" t="s">
        <v>77</v>
      </c>
      <c r="H102" s="30" t="s">
        <v>77</v>
      </c>
      <c r="I102" s="31" t="s">
        <v>77</v>
      </c>
    </row>
    <row r="103" spans="1:9" x14ac:dyDescent="0.2">
      <c r="A103" s="33" t="s">
        <v>75</v>
      </c>
      <c r="B103" s="34" t="s">
        <v>160</v>
      </c>
      <c r="C103" s="213" t="s">
        <v>78</v>
      </c>
      <c r="D103" s="34" t="s">
        <v>160</v>
      </c>
      <c r="E103" s="35" t="s">
        <v>79</v>
      </c>
      <c r="F103" s="213" t="s">
        <v>78</v>
      </c>
      <c r="G103" s="35" t="s">
        <v>79</v>
      </c>
      <c r="H103" s="213" t="s">
        <v>78</v>
      </c>
      <c r="I103" s="35" t="s">
        <v>79</v>
      </c>
    </row>
    <row r="104" spans="1:9" x14ac:dyDescent="0.2">
      <c r="A104" s="36" t="s">
        <v>66</v>
      </c>
      <c r="B104" s="38" t="s">
        <v>80</v>
      </c>
      <c r="C104" s="37">
        <f t="shared" ref="C104:C116" si="18">C71*1.025</f>
        <v>27.847445046749996</v>
      </c>
      <c r="D104" s="39" t="s">
        <v>80</v>
      </c>
      <c r="E104" s="40" t="s">
        <v>80</v>
      </c>
      <c r="F104" s="70"/>
      <c r="G104" s="71"/>
      <c r="H104" s="71">
        <f>(C104-C71)/C71</f>
        <v>2.4999999999999922E-2</v>
      </c>
      <c r="I104" s="72"/>
    </row>
    <row r="105" spans="1:9" x14ac:dyDescent="0.2">
      <c r="A105" s="36" t="s">
        <v>158</v>
      </c>
      <c r="B105" s="42">
        <v>0.06</v>
      </c>
      <c r="C105" s="37">
        <f t="shared" si="18"/>
        <v>29.518489129499997</v>
      </c>
      <c r="D105" s="43" t="s">
        <v>80</v>
      </c>
      <c r="E105" s="40" t="s">
        <v>80</v>
      </c>
      <c r="F105" s="73">
        <f>(C105-C104)/C104</f>
        <v>6.0007087901409614E-2</v>
      </c>
      <c r="G105" s="74"/>
      <c r="H105" s="74">
        <f t="shared" ref="H105:H116" si="19">(C105-C72)/C72</f>
        <v>2.499999999999987E-2</v>
      </c>
      <c r="I105" s="75"/>
    </row>
    <row r="106" spans="1:9" x14ac:dyDescent="0.2">
      <c r="A106" s="41">
        <v>1</v>
      </c>
      <c r="B106" s="42">
        <v>0.06</v>
      </c>
      <c r="C106" s="37">
        <f t="shared" si="18"/>
        <v>31.289602721999994</v>
      </c>
      <c r="D106" s="43" t="s">
        <v>80</v>
      </c>
      <c r="E106" s="44" t="s">
        <v>80</v>
      </c>
      <c r="F106" s="73">
        <f t="shared" ref="F106:F116" si="20">(C106-C105)/C105</f>
        <v>6.0000143799026392E-2</v>
      </c>
      <c r="G106" s="74"/>
      <c r="H106" s="74">
        <f t="shared" si="19"/>
        <v>2.499999999999989E-2</v>
      </c>
      <c r="I106" s="75"/>
    </row>
    <row r="107" spans="1:9" x14ac:dyDescent="0.2">
      <c r="A107" s="41">
        <v>3</v>
      </c>
      <c r="B107" s="42">
        <v>3.2500000000000001E-2</v>
      </c>
      <c r="C107" s="37">
        <f t="shared" si="18"/>
        <v>32.306109438749999</v>
      </c>
      <c r="D107" s="43" t="s">
        <v>80</v>
      </c>
      <c r="E107" s="45">
        <f t="shared" ref="E107:E116" si="21">E74*1.025</f>
        <v>34.955033195249996</v>
      </c>
      <c r="F107" s="73">
        <f t="shared" si="20"/>
        <v>3.2487044523428543E-2</v>
      </c>
      <c r="G107" s="74"/>
      <c r="H107" s="74">
        <f t="shared" si="19"/>
        <v>2.4999999999999991E-2</v>
      </c>
      <c r="I107" s="75">
        <f>(E107-E74)/E74</f>
        <v>2.499999999999989E-2</v>
      </c>
    </row>
    <row r="108" spans="1:9" x14ac:dyDescent="0.2">
      <c r="A108" s="41">
        <v>5</v>
      </c>
      <c r="B108" s="42">
        <v>3.2500000000000001E-2</v>
      </c>
      <c r="C108" s="37">
        <f t="shared" si="18"/>
        <v>33.356043404249995</v>
      </c>
      <c r="D108" s="43">
        <v>0.04</v>
      </c>
      <c r="E108" s="45">
        <f t="shared" si="21"/>
        <v>36.35324725724999</v>
      </c>
      <c r="F108" s="73">
        <f t="shared" si="20"/>
        <v>3.2499548343652866E-2</v>
      </c>
      <c r="G108" s="74">
        <f>(E108-E107)/E107</f>
        <v>4.0000364302042651E-2</v>
      </c>
      <c r="H108" s="74">
        <f t="shared" si="19"/>
        <v>2.4999999999999929E-2</v>
      </c>
      <c r="I108" s="75">
        <f t="shared" ref="I108:I116" si="22">(E108-E75)/E75</f>
        <v>2.4999999999999838E-2</v>
      </c>
    </row>
    <row r="109" spans="1:9" x14ac:dyDescent="0.2">
      <c r="A109" s="41">
        <v>7</v>
      </c>
      <c r="B109" s="42">
        <v>3.2500000000000001E-2</v>
      </c>
      <c r="C109" s="37">
        <f t="shared" si="18"/>
        <v>34.440147446249995</v>
      </c>
      <c r="D109" s="43">
        <v>0.04</v>
      </c>
      <c r="E109" s="45">
        <f t="shared" si="21"/>
        <v>37.807810109999998</v>
      </c>
      <c r="F109" s="73">
        <f t="shared" si="20"/>
        <v>3.250097827435585E-2</v>
      </c>
      <c r="G109" s="74">
        <f t="shared" ref="G109:G116" si="23">(E109-E108)/E108</f>
        <v>4.0011909870305264E-2</v>
      </c>
      <c r="H109" s="74">
        <f t="shared" si="19"/>
        <v>2.5000000000000001E-2</v>
      </c>
      <c r="I109" s="75">
        <f t="shared" si="22"/>
        <v>2.4999999999999953E-2</v>
      </c>
    </row>
    <row r="110" spans="1:9" x14ac:dyDescent="0.2">
      <c r="A110" s="41">
        <v>9</v>
      </c>
      <c r="B110" s="42">
        <v>3.2500000000000001E-2</v>
      </c>
      <c r="C110" s="37">
        <f t="shared" si="18"/>
        <v>35.559801101999994</v>
      </c>
      <c r="D110" s="43">
        <v>0.04</v>
      </c>
      <c r="E110" s="45">
        <f t="shared" si="21"/>
        <v>39.320101290749996</v>
      </c>
      <c r="F110" s="73">
        <f t="shared" si="20"/>
        <v>3.2510129566007788E-2</v>
      </c>
      <c r="G110" s="74">
        <f t="shared" si="23"/>
        <v>3.999943864376327E-2</v>
      </c>
      <c r="H110" s="74">
        <f t="shared" si="19"/>
        <v>2.4999999999999866E-2</v>
      </c>
      <c r="I110" s="75">
        <f t="shared" si="22"/>
        <v>2.4999999999999835E-2</v>
      </c>
    </row>
    <row r="111" spans="1:9" x14ac:dyDescent="0.2">
      <c r="A111" s="41">
        <v>11</v>
      </c>
      <c r="B111" s="42">
        <v>3.2500000000000001E-2</v>
      </c>
      <c r="C111" s="37">
        <f t="shared" si="18"/>
        <v>36.715216607999992</v>
      </c>
      <c r="D111" s="43">
        <v>0.04</v>
      </c>
      <c r="E111" s="45">
        <f t="shared" si="21"/>
        <v>40.8930921105</v>
      </c>
      <c r="F111" s="73">
        <f t="shared" si="20"/>
        <v>3.2492181345047312E-2</v>
      </c>
      <c r="G111" s="74">
        <f t="shared" si="23"/>
        <v>4.0004749939951144E-2</v>
      </c>
      <c r="H111" s="74">
        <f t="shared" si="19"/>
        <v>2.4999999999999863E-2</v>
      </c>
      <c r="I111" s="75">
        <f t="shared" si="22"/>
        <v>2.4999999999999939E-2</v>
      </c>
    </row>
    <row r="112" spans="1:9" x14ac:dyDescent="0.2">
      <c r="A112" s="41">
        <v>13</v>
      </c>
      <c r="B112" s="42">
        <v>3.2500000000000001E-2</v>
      </c>
      <c r="C112" s="37">
        <f t="shared" si="18"/>
        <v>37.908304092750001</v>
      </c>
      <c r="D112" s="43">
        <v>0.04</v>
      </c>
      <c r="E112" s="45">
        <f t="shared" si="21"/>
        <v>42.528904934249994</v>
      </c>
      <c r="F112" s="73">
        <f t="shared" si="20"/>
        <v>3.2495722345542252E-2</v>
      </c>
      <c r="G112" s="74">
        <f t="shared" si="23"/>
        <v>4.000217981388527E-2</v>
      </c>
      <c r="H112" s="74">
        <f t="shared" si="19"/>
        <v>2.4999999999999915E-2</v>
      </c>
      <c r="I112" s="75">
        <f t="shared" si="22"/>
        <v>2.4999999999999949E-2</v>
      </c>
    </row>
    <row r="113" spans="1:9" x14ac:dyDescent="0.2">
      <c r="A113" s="41">
        <v>15</v>
      </c>
      <c r="B113" s="42">
        <v>3.2500000000000001E-2</v>
      </c>
      <c r="C113" s="37">
        <f t="shared" si="18"/>
        <v>39.140549211749992</v>
      </c>
      <c r="D113" s="43">
        <v>0.04</v>
      </c>
      <c r="E113" s="45">
        <f t="shared" si="21"/>
        <v>44.230086599999993</v>
      </c>
      <c r="F113" s="73">
        <f t="shared" si="20"/>
        <v>3.2505941600158766E-2</v>
      </c>
      <c r="G113" s="74">
        <f t="shared" si="23"/>
        <v>4.0000598848713334E-2</v>
      </c>
      <c r="H113" s="74">
        <f t="shared" si="19"/>
        <v>2.4999999999999981E-2</v>
      </c>
      <c r="I113" s="75">
        <f t="shared" si="22"/>
        <v>2.4999999999999925E-2</v>
      </c>
    </row>
    <row r="114" spans="1:9" x14ac:dyDescent="0.2">
      <c r="A114" s="41">
        <v>17</v>
      </c>
      <c r="B114" s="42">
        <v>3.2500000000000001E-2</v>
      </c>
      <c r="C114" s="37">
        <f t="shared" si="18"/>
        <v>40.412694792749996</v>
      </c>
      <c r="D114" s="43">
        <v>0.04</v>
      </c>
      <c r="E114" s="45">
        <f t="shared" si="21"/>
        <v>45.999077827499995</v>
      </c>
      <c r="F114" s="73">
        <f t="shared" si="20"/>
        <v>3.2501985961354514E-2</v>
      </c>
      <c r="G114" s="74">
        <f t="shared" si="23"/>
        <v>3.9995201535508701E-2</v>
      </c>
      <c r="H114" s="74">
        <f t="shared" si="19"/>
        <v>2.4999999999999925E-2</v>
      </c>
      <c r="I114" s="75">
        <f t="shared" si="22"/>
        <v>2.4999999999999967E-2</v>
      </c>
    </row>
    <row r="115" spans="1:9" x14ac:dyDescent="0.2">
      <c r="A115" s="41">
        <v>19</v>
      </c>
      <c r="B115" s="42">
        <v>3.2500000000000001E-2</v>
      </c>
      <c r="C115" s="37">
        <f t="shared" si="18"/>
        <v>41.726014254750005</v>
      </c>
      <c r="D115" s="43">
        <v>0.04</v>
      </c>
      <c r="E115" s="45">
        <f t="shared" si="21"/>
        <v>47.839274400749986</v>
      </c>
      <c r="F115" s="73">
        <f t="shared" si="20"/>
        <v>3.2497695804131782E-2</v>
      </c>
      <c r="G115" s="74">
        <f t="shared" si="23"/>
        <v>4.0005075322398116E-2</v>
      </c>
      <c r="H115" s="74">
        <f t="shared" si="19"/>
        <v>2.4999999999999967E-2</v>
      </c>
      <c r="I115" s="75">
        <f t="shared" si="22"/>
        <v>2.4999999999999835E-2</v>
      </c>
    </row>
    <row r="116" spans="1:9" x14ac:dyDescent="0.2">
      <c r="A116" s="46">
        <v>21</v>
      </c>
      <c r="B116" s="48">
        <v>3.2500000000000001E-2</v>
      </c>
      <c r="C116" s="47">
        <f t="shared" si="18"/>
        <v>43.081887134999995</v>
      </c>
      <c r="D116" s="49">
        <v>3.2500000000000001E-2</v>
      </c>
      <c r="E116" s="50">
        <f t="shared" si="21"/>
        <v>49.394012881499989</v>
      </c>
      <c r="F116" s="76">
        <f t="shared" si="20"/>
        <v>3.2494665605297783E-2</v>
      </c>
      <c r="G116" s="77">
        <f t="shared" si="23"/>
        <v>3.2499206984745357E-2</v>
      </c>
      <c r="H116" s="77">
        <f t="shared" si="19"/>
        <v>2.4999999999999929E-2</v>
      </c>
      <c r="I116" s="78">
        <f t="shared" si="22"/>
        <v>2.4999999999999852E-2</v>
      </c>
    </row>
    <row r="117" spans="1:9" x14ac:dyDescent="0.2">
      <c r="B117" s="51"/>
      <c r="D117" s="51"/>
    </row>
    <row r="118" spans="1:9" x14ac:dyDescent="0.2">
      <c r="A118" s="28" t="s">
        <v>74</v>
      </c>
      <c r="B118" s="29" t="s">
        <v>159</v>
      </c>
      <c r="C118" s="30" t="s">
        <v>77</v>
      </c>
      <c r="D118" s="29" t="s">
        <v>159</v>
      </c>
      <c r="E118" s="31" t="s">
        <v>77</v>
      </c>
    </row>
    <row r="119" spans="1:9" x14ac:dyDescent="0.2">
      <c r="A119" s="33" t="s">
        <v>75</v>
      </c>
      <c r="B119" s="34" t="s">
        <v>160</v>
      </c>
      <c r="C119" s="213" t="s">
        <v>78</v>
      </c>
      <c r="D119" s="34" t="s">
        <v>160</v>
      </c>
      <c r="E119" s="35" t="s">
        <v>79</v>
      </c>
    </row>
    <row r="120" spans="1:9" x14ac:dyDescent="0.2">
      <c r="A120" s="36" t="s">
        <v>66</v>
      </c>
      <c r="B120" s="38" t="s">
        <v>80</v>
      </c>
      <c r="C120" s="68">
        <f>C104*2080</f>
        <v>57922.685697239991</v>
      </c>
      <c r="D120" s="39" t="s">
        <v>80</v>
      </c>
      <c r="E120" s="40" t="s">
        <v>80</v>
      </c>
    </row>
    <row r="121" spans="1:9" x14ac:dyDescent="0.2">
      <c r="A121" s="41" t="s">
        <v>76</v>
      </c>
      <c r="B121" s="42">
        <v>0.06</v>
      </c>
      <c r="C121" s="68">
        <f t="shared" ref="C121:C132" si="24">C105*2080</f>
        <v>61398.457389359995</v>
      </c>
      <c r="D121" s="43" t="s">
        <v>80</v>
      </c>
      <c r="E121" s="44" t="s">
        <v>80</v>
      </c>
    </row>
    <row r="122" spans="1:9" x14ac:dyDescent="0.2">
      <c r="A122" s="41">
        <v>1</v>
      </c>
      <c r="B122" s="42">
        <v>0.06</v>
      </c>
      <c r="C122" s="68">
        <f t="shared" si="24"/>
        <v>65082.373661759986</v>
      </c>
      <c r="D122" s="43" t="s">
        <v>80</v>
      </c>
      <c r="E122" s="44" t="s">
        <v>80</v>
      </c>
    </row>
    <row r="123" spans="1:9" x14ac:dyDescent="0.2">
      <c r="A123" s="41">
        <v>3</v>
      </c>
      <c r="B123" s="42">
        <v>3.2500000000000001E-2</v>
      </c>
      <c r="C123" s="68">
        <f t="shared" si="24"/>
        <v>67196.707632599995</v>
      </c>
      <c r="D123" s="43" t="s">
        <v>80</v>
      </c>
      <c r="E123" s="69">
        <f>E107*2080</f>
        <v>72706.469046119993</v>
      </c>
    </row>
    <row r="124" spans="1:9" x14ac:dyDescent="0.2">
      <c r="A124" s="41">
        <v>5</v>
      </c>
      <c r="B124" s="42">
        <v>3.2500000000000001E-2</v>
      </c>
      <c r="C124" s="68">
        <f t="shared" si="24"/>
        <v>69380.570280839995</v>
      </c>
      <c r="D124" s="43">
        <v>0.04</v>
      </c>
      <c r="E124" s="69">
        <f t="shared" ref="E124:E132" si="25">E108*2080</f>
        <v>75614.754295079983</v>
      </c>
    </row>
    <row r="125" spans="1:9" x14ac:dyDescent="0.2">
      <c r="A125" s="41">
        <v>7</v>
      </c>
      <c r="B125" s="42">
        <v>3.2500000000000001E-2</v>
      </c>
      <c r="C125" s="68">
        <f t="shared" si="24"/>
        <v>71635.506688199996</v>
      </c>
      <c r="D125" s="43">
        <v>0.04</v>
      </c>
      <c r="E125" s="69">
        <f t="shared" si="25"/>
        <v>78640.245028799996</v>
      </c>
    </row>
    <row r="126" spans="1:9" x14ac:dyDescent="0.2">
      <c r="A126" s="41">
        <v>9</v>
      </c>
      <c r="B126" s="42">
        <v>3.2500000000000001E-2</v>
      </c>
      <c r="C126" s="68">
        <f t="shared" si="24"/>
        <v>73964.386292159994</v>
      </c>
      <c r="D126" s="43">
        <v>0.04</v>
      </c>
      <c r="E126" s="69">
        <f t="shared" si="25"/>
        <v>81785.810684759985</v>
      </c>
    </row>
    <row r="127" spans="1:9" x14ac:dyDescent="0.2">
      <c r="A127" s="41">
        <v>11</v>
      </c>
      <c r="B127" s="42">
        <v>3.2500000000000001E-2</v>
      </c>
      <c r="C127" s="68">
        <f t="shared" si="24"/>
        <v>76367.650544639982</v>
      </c>
      <c r="D127" s="43">
        <v>0.04</v>
      </c>
      <c r="E127" s="69">
        <f t="shared" si="25"/>
        <v>85057.631589840006</v>
      </c>
    </row>
    <row r="128" spans="1:9" x14ac:dyDescent="0.2">
      <c r="A128" s="41">
        <v>13</v>
      </c>
      <c r="B128" s="42">
        <v>3.2500000000000001E-2</v>
      </c>
      <c r="C128" s="68">
        <f t="shared" si="24"/>
        <v>78849.272512919997</v>
      </c>
      <c r="D128" s="43">
        <v>0.04</v>
      </c>
      <c r="E128" s="69">
        <f t="shared" si="25"/>
        <v>88460.122263239988</v>
      </c>
    </row>
    <row r="129" spans="1:9" x14ac:dyDescent="0.2">
      <c r="A129" s="41">
        <v>15</v>
      </c>
      <c r="B129" s="42">
        <v>3.2500000000000001E-2</v>
      </c>
      <c r="C129" s="68">
        <f t="shared" si="24"/>
        <v>81412.342360439987</v>
      </c>
      <c r="D129" s="43">
        <v>0.04</v>
      </c>
      <c r="E129" s="69">
        <f t="shared" si="25"/>
        <v>91998.580127999987</v>
      </c>
    </row>
    <row r="130" spans="1:9" x14ac:dyDescent="0.2">
      <c r="A130" s="41">
        <v>17</v>
      </c>
      <c r="B130" s="42">
        <v>3.2500000000000001E-2</v>
      </c>
      <c r="C130" s="68">
        <f t="shared" si="24"/>
        <v>84058.405168919984</v>
      </c>
      <c r="D130" s="43">
        <v>0.04</v>
      </c>
      <c r="E130" s="69">
        <f t="shared" si="25"/>
        <v>95678.081881199992</v>
      </c>
    </row>
    <row r="131" spans="1:9" x14ac:dyDescent="0.2">
      <c r="A131" s="41">
        <v>19</v>
      </c>
      <c r="B131" s="42">
        <v>3.2500000000000001E-2</v>
      </c>
      <c r="C131" s="68">
        <f t="shared" si="24"/>
        <v>86790.109649880018</v>
      </c>
      <c r="D131" s="43">
        <v>0.04</v>
      </c>
      <c r="E131" s="69">
        <f t="shared" si="25"/>
        <v>99505.690753559975</v>
      </c>
    </row>
    <row r="132" spans="1:9" x14ac:dyDescent="0.2">
      <c r="A132" s="46">
        <v>21</v>
      </c>
      <c r="B132" s="48">
        <v>3.2500000000000001E-2</v>
      </c>
      <c r="C132" s="53">
        <f t="shared" si="24"/>
        <v>89610.325240799997</v>
      </c>
      <c r="D132" s="48">
        <v>3.2500000000000001E-2</v>
      </c>
      <c r="E132" s="54">
        <f t="shared" si="25"/>
        <v>102739.54679351998</v>
      </c>
    </row>
    <row r="133" spans="1:9" x14ac:dyDescent="0.2">
      <c r="A133" s="362"/>
      <c r="B133" s="362"/>
      <c r="C133" s="362"/>
      <c r="D133" s="362"/>
      <c r="E133" s="362"/>
      <c r="F133" s="362"/>
      <c r="G133" s="362"/>
      <c r="H133" s="362"/>
      <c r="I133" s="362"/>
    </row>
    <row r="134" spans="1:9" x14ac:dyDescent="0.2">
      <c r="A134" s="363">
        <v>2.75E-2</v>
      </c>
      <c r="B134" s="364" t="s">
        <v>198</v>
      </c>
      <c r="C134" s="365"/>
      <c r="D134" s="364"/>
      <c r="E134" s="27" t="s">
        <v>263</v>
      </c>
      <c r="F134" s="726" t="s">
        <v>186</v>
      </c>
      <c r="G134" s="726"/>
      <c r="H134" s="726" t="s">
        <v>187</v>
      </c>
      <c r="I134" s="727"/>
    </row>
    <row r="135" spans="1:9" x14ac:dyDescent="0.2">
      <c r="A135" s="28" t="s">
        <v>74</v>
      </c>
      <c r="B135" s="29" t="s">
        <v>159</v>
      </c>
      <c r="C135" s="30" t="s">
        <v>77</v>
      </c>
      <c r="D135" s="29" t="s">
        <v>159</v>
      </c>
      <c r="E135" s="31" t="s">
        <v>77</v>
      </c>
      <c r="F135" s="30" t="s">
        <v>77</v>
      </c>
      <c r="G135" s="31" t="s">
        <v>77</v>
      </c>
      <c r="H135" s="30" t="s">
        <v>77</v>
      </c>
      <c r="I135" s="31" t="s">
        <v>77</v>
      </c>
    </row>
    <row r="136" spans="1:9" x14ac:dyDescent="0.2">
      <c r="A136" s="33" t="s">
        <v>75</v>
      </c>
      <c r="B136" s="34" t="s">
        <v>160</v>
      </c>
      <c r="C136" s="213" t="s">
        <v>78</v>
      </c>
      <c r="D136" s="34" t="s">
        <v>160</v>
      </c>
      <c r="E136" s="35" t="s">
        <v>79</v>
      </c>
      <c r="F136" s="213" t="s">
        <v>78</v>
      </c>
      <c r="G136" s="35" t="s">
        <v>79</v>
      </c>
      <c r="H136" s="213" t="s">
        <v>78</v>
      </c>
      <c r="I136" s="35" t="s">
        <v>79</v>
      </c>
    </row>
    <row r="137" spans="1:9" x14ac:dyDescent="0.2">
      <c r="A137" s="36" t="s">
        <v>66</v>
      </c>
      <c r="B137" s="38" t="s">
        <v>80</v>
      </c>
      <c r="C137" s="37">
        <f t="shared" ref="C137:C149" si="26">C104*1.0275</f>
        <v>28.613249785535622</v>
      </c>
      <c r="D137" s="39" t="s">
        <v>80</v>
      </c>
      <c r="E137" s="40" t="s">
        <v>80</v>
      </c>
      <c r="F137" s="70"/>
      <c r="G137" s="71"/>
      <c r="H137" s="71">
        <f>(C137-C104)/C104</f>
        <v>2.7500000000000028E-2</v>
      </c>
      <c r="I137" s="72"/>
    </row>
    <row r="138" spans="1:9" x14ac:dyDescent="0.2">
      <c r="A138" s="36" t="s">
        <v>158</v>
      </c>
      <c r="B138" s="42">
        <v>0.06</v>
      </c>
      <c r="C138" s="37">
        <f t="shared" si="26"/>
        <v>30.330247580561249</v>
      </c>
      <c r="D138" s="43" t="s">
        <v>80</v>
      </c>
      <c r="E138" s="40" t="s">
        <v>80</v>
      </c>
      <c r="F138" s="73">
        <f>(C138-C137)/C137</f>
        <v>6.0007087901409649E-2</v>
      </c>
      <c r="G138" s="74"/>
      <c r="H138" s="74">
        <f t="shared" ref="H138:H149" si="27">(C138-C105)/C105</f>
        <v>2.7500000000000059E-2</v>
      </c>
      <c r="I138" s="75"/>
    </row>
    <row r="139" spans="1:9" x14ac:dyDescent="0.2">
      <c r="A139" s="41">
        <v>1</v>
      </c>
      <c r="B139" s="42">
        <v>0.06</v>
      </c>
      <c r="C139" s="37">
        <f t="shared" si="26"/>
        <v>32.150066796854993</v>
      </c>
      <c r="D139" s="43" t="s">
        <v>80</v>
      </c>
      <c r="E139" s="44" t="s">
        <v>80</v>
      </c>
      <c r="F139" s="73">
        <f t="shared" ref="F139:F149" si="28">(C139-C138)/C138</f>
        <v>6.0000143799026302E-2</v>
      </c>
      <c r="G139" s="74"/>
      <c r="H139" s="74">
        <f t="shared" si="27"/>
        <v>2.7499999999999972E-2</v>
      </c>
      <c r="I139" s="75"/>
    </row>
    <row r="140" spans="1:9" x14ac:dyDescent="0.2">
      <c r="A140" s="41">
        <v>3</v>
      </c>
      <c r="B140" s="42">
        <v>3.2500000000000001E-2</v>
      </c>
      <c r="C140" s="37">
        <f t="shared" si="26"/>
        <v>33.194527448315625</v>
      </c>
      <c r="D140" s="43" t="s">
        <v>80</v>
      </c>
      <c r="E140" s="45">
        <f t="shared" ref="E140:E149" si="29">E107*1.0275</f>
        <v>35.916296608119374</v>
      </c>
      <c r="F140" s="73">
        <f t="shared" si="28"/>
        <v>3.2487044523428613E-2</v>
      </c>
      <c r="G140" s="74"/>
      <c r="H140" s="74">
        <f t="shared" si="27"/>
        <v>2.7500000000000038E-2</v>
      </c>
      <c r="I140" s="75">
        <f>(E140-E107)/E107</f>
        <v>2.7500000000000101E-2</v>
      </c>
    </row>
    <row r="141" spans="1:9" x14ac:dyDescent="0.2">
      <c r="A141" s="41">
        <v>5</v>
      </c>
      <c r="B141" s="42">
        <v>3.2500000000000001E-2</v>
      </c>
      <c r="C141" s="37">
        <f t="shared" si="26"/>
        <v>34.273334597866871</v>
      </c>
      <c r="D141" s="43">
        <v>0.04</v>
      </c>
      <c r="E141" s="45">
        <f t="shared" si="29"/>
        <v>37.352961556824368</v>
      </c>
      <c r="F141" s="73">
        <f t="shared" si="28"/>
        <v>3.2499548343652859E-2</v>
      </c>
      <c r="G141" s="74">
        <f>(E141-E140)/E140</f>
        <v>4.0000364302042658E-2</v>
      </c>
      <c r="H141" s="74">
        <f t="shared" si="27"/>
        <v>2.7500000000000031E-2</v>
      </c>
      <c r="I141" s="75">
        <f t="shared" ref="I141:I149" si="30">(E141-E108)/E108</f>
        <v>2.7500000000000108E-2</v>
      </c>
    </row>
    <row r="142" spans="1:9" x14ac:dyDescent="0.2">
      <c r="A142" s="41">
        <v>7</v>
      </c>
      <c r="B142" s="42">
        <v>3.2500000000000001E-2</v>
      </c>
      <c r="C142" s="37">
        <f t="shared" si="26"/>
        <v>35.387251501021872</v>
      </c>
      <c r="D142" s="43">
        <v>0.04</v>
      </c>
      <c r="E142" s="45">
        <f t="shared" si="29"/>
        <v>38.847524888024999</v>
      </c>
      <c r="F142" s="73">
        <f t="shared" si="28"/>
        <v>3.2500978274355885E-2</v>
      </c>
      <c r="G142" s="74">
        <f t="shared" ref="G142:G149" si="31">(E142-E141)/E141</f>
        <v>4.001190987030518E-2</v>
      </c>
      <c r="H142" s="74">
        <f t="shared" si="27"/>
        <v>2.750000000000007E-2</v>
      </c>
      <c r="I142" s="75">
        <f t="shared" si="30"/>
        <v>2.7500000000000024E-2</v>
      </c>
    </row>
    <row r="143" spans="1:9" x14ac:dyDescent="0.2">
      <c r="A143" s="41">
        <v>9</v>
      </c>
      <c r="B143" s="42">
        <v>3.2500000000000001E-2</v>
      </c>
      <c r="C143" s="37">
        <f t="shared" si="26"/>
        <v>36.537695632304995</v>
      </c>
      <c r="D143" s="43">
        <v>0.04</v>
      </c>
      <c r="E143" s="45">
        <f t="shared" si="29"/>
        <v>40.401404076245626</v>
      </c>
      <c r="F143" s="73">
        <f t="shared" si="28"/>
        <v>3.2510129566007746E-2</v>
      </c>
      <c r="G143" s="74">
        <f t="shared" si="31"/>
        <v>3.9999438643763381E-2</v>
      </c>
      <c r="H143" s="74">
        <f t="shared" si="27"/>
        <v>2.7500000000000028E-2</v>
      </c>
      <c r="I143" s="75">
        <f t="shared" si="30"/>
        <v>2.7500000000000139E-2</v>
      </c>
    </row>
    <row r="144" spans="1:9" x14ac:dyDescent="0.2">
      <c r="A144" s="41">
        <v>11</v>
      </c>
      <c r="B144" s="42">
        <v>3.2500000000000001E-2</v>
      </c>
      <c r="C144" s="37">
        <f t="shared" si="26"/>
        <v>37.724885064719992</v>
      </c>
      <c r="D144" s="43">
        <v>0.04</v>
      </c>
      <c r="E144" s="45">
        <f t="shared" si="29"/>
        <v>42.017652143538754</v>
      </c>
      <c r="F144" s="73">
        <f t="shared" si="28"/>
        <v>3.2492181345047291E-2</v>
      </c>
      <c r="G144" s="74">
        <f t="shared" si="31"/>
        <v>4.0004749939951116E-2</v>
      </c>
      <c r="H144" s="74">
        <f t="shared" si="27"/>
        <v>2.7500000000000007E-2</v>
      </c>
      <c r="I144" s="75">
        <f t="shared" si="30"/>
        <v>2.7500000000000115E-2</v>
      </c>
    </row>
    <row r="145" spans="1:9" x14ac:dyDescent="0.2">
      <c r="A145" s="41">
        <v>13</v>
      </c>
      <c r="B145" s="42">
        <v>3.2500000000000001E-2</v>
      </c>
      <c r="C145" s="37">
        <f t="shared" si="26"/>
        <v>38.950782455300626</v>
      </c>
      <c r="D145" s="43">
        <v>0.04</v>
      </c>
      <c r="E145" s="45">
        <f t="shared" si="29"/>
        <v>43.698449819941871</v>
      </c>
      <c r="F145" s="73">
        <f t="shared" si="28"/>
        <v>3.2495722345542245E-2</v>
      </c>
      <c r="G145" s="74">
        <f t="shared" si="31"/>
        <v>4.0002179813885215E-2</v>
      </c>
      <c r="H145" s="74">
        <f t="shared" si="27"/>
        <v>2.7500000000000004E-2</v>
      </c>
      <c r="I145" s="75">
        <f t="shared" si="30"/>
        <v>2.7500000000000059E-2</v>
      </c>
    </row>
    <row r="146" spans="1:9" x14ac:dyDescent="0.2">
      <c r="A146" s="41">
        <v>15</v>
      </c>
      <c r="B146" s="42">
        <v>3.2500000000000001E-2</v>
      </c>
      <c r="C146" s="37">
        <f t="shared" si="26"/>
        <v>40.216914315073119</v>
      </c>
      <c r="D146" s="43">
        <v>0.04</v>
      </c>
      <c r="E146" s="45">
        <f t="shared" si="29"/>
        <v>45.446413981499994</v>
      </c>
      <c r="F146" s="73">
        <f t="shared" si="28"/>
        <v>3.2505941600158822E-2</v>
      </c>
      <c r="G146" s="74">
        <f t="shared" si="31"/>
        <v>4.0000598848713306E-2</v>
      </c>
      <c r="H146" s="74">
        <f t="shared" si="27"/>
        <v>2.7500000000000056E-2</v>
      </c>
      <c r="I146" s="75">
        <f t="shared" si="30"/>
        <v>2.7500000000000028E-2</v>
      </c>
    </row>
    <row r="147" spans="1:9" x14ac:dyDescent="0.2">
      <c r="A147" s="41">
        <v>17</v>
      </c>
      <c r="B147" s="42">
        <v>3.2500000000000001E-2</v>
      </c>
      <c r="C147" s="37">
        <f t="shared" si="26"/>
        <v>41.524043899550627</v>
      </c>
      <c r="D147" s="43">
        <v>0.04</v>
      </c>
      <c r="E147" s="45">
        <f t="shared" si="29"/>
        <v>47.264052467756251</v>
      </c>
      <c r="F147" s="73">
        <f t="shared" si="28"/>
        <v>3.2501985961354611E-2</v>
      </c>
      <c r="G147" s="74">
        <f t="shared" si="31"/>
        <v>3.9995201535508798E-2</v>
      </c>
      <c r="H147" s="74">
        <f t="shared" si="27"/>
        <v>2.7500000000000156E-2</v>
      </c>
      <c r="I147" s="75">
        <f t="shared" si="30"/>
        <v>2.7500000000000125E-2</v>
      </c>
    </row>
    <row r="148" spans="1:9" x14ac:dyDescent="0.2">
      <c r="A148" s="41">
        <v>19</v>
      </c>
      <c r="B148" s="42">
        <v>3.2500000000000001E-2</v>
      </c>
      <c r="C148" s="37">
        <f t="shared" si="26"/>
        <v>42.873479646755634</v>
      </c>
      <c r="D148" s="43">
        <v>0.04</v>
      </c>
      <c r="E148" s="45">
        <f t="shared" si="29"/>
        <v>49.154854446770614</v>
      </c>
      <c r="F148" s="73">
        <f t="shared" si="28"/>
        <v>3.2497695804131699E-2</v>
      </c>
      <c r="G148" s="74">
        <f t="shared" si="31"/>
        <v>4.0005075322398061E-2</v>
      </c>
      <c r="H148" s="74">
        <f t="shared" si="27"/>
        <v>2.7500000000000076E-2</v>
      </c>
      <c r="I148" s="75">
        <f t="shared" si="30"/>
        <v>2.750000000000007E-2</v>
      </c>
    </row>
    <row r="149" spans="1:9" x14ac:dyDescent="0.2">
      <c r="A149" s="46">
        <v>21</v>
      </c>
      <c r="B149" s="48">
        <v>3.2500000000000001E-2</v>
      </c>
      <c r="C149" s="47">
        <f t="shared" si="26"/>
        <v>44.266639031212499</v>
      </c>
      <c r="D149" s="49">
        <v>3.2500000000000001E-2</v>
      </c>
      <c r="E149" s="50">
        <f t="shared" si="29"/>
        <v>50.752348235741245</v>
      </c>
      <c r="F149" s="76">
        <f t="shared" si="28"/>
        <v>3.249466560529779E-2</v>
      </c>
      <c r="G149" s="77">
        <f t="shared" si="31"/>
        <v>3.2499206984745399E-2</v>
      </c>
      <c r="H149" s="77">
        <f t="shared" si="27"/>
        <v>2.7500000000000087E-2</v>
      </c>
      <c r="I149" s="78">
        <f t="shared" si="30"/>
        <v>2.7500000000000115E-2</v>
      </c>
    </row>
    <row r="150" spans="1:9" x14ac:dyDescent="0.2">
      <c r="B150" s="51"/>
      <c r="D150" s="51"/>
    </row>
    <row r="151" spans="1:9" x14ac:dyDescent="0.2">
      <c r="A151" s="28" t="s">
        <v>74</v>
      </c>
      <c r="B151" s="29" t="s">
        <v>159</v>
      </c>
      <c r="C151" s="30" t="s">
        <v>77</v>
      </c>
      <c r="D151" s="29" t="s">
        <v>159</v>
      </c>
      <c r="E151" s="31" t="s">
        <v>77</v>
      </c>
    </row>
    <row r="152" spans="1:9" x14ac:dyDescent="0.2">
      <c r="A152" s="33" t="s">
        <v>75</v>
      </c>
      <c r="B152" s="34" t="s">
        <v>160</v>
      </c>
      <c r="C152" s="213" t="s">
        <v>78</v>
      </c>
      <c r="D152" s="34" t="s">
        <v>160</v>
      </c>
      <c r="E152" s="35" t="s">
        <v>79</v>
      </c>
    </row>
    <row r="153" spans="1:9" x14ac:dyDescent="0.2">
      <c r="A153" s="36" t="s">
        <v>66</v>
      </c>
      <c r="B153" s="38" t="s">
        <v>80</v>
      </c>
      <c r="C153" s="68">
        <f>C137*2080</f>
        <v>59515.559553914092</v>
      </c>
      <c r="D153" s="39" t="s">
        <v>80</v>
      </c>
      <c r="E153" s="40" t="s">
        <v>80</v>
      </c>
    </row>
    <row r="154" spans="1:9" x14ac:dyDescent="0.2">
      <c r="A154" s="41" t="s">
        <v>76</v>
      </c>
      <c r="B154" s="42">
        <v>0.06</v>
      </c>
      <c r="C154" s="68">
        <f t="shared" ref="C154:C165" si="32">C138*2080</f>
        <v>63086.914967567398</v>
      </c>
      <c r="D154" s="43" t="s">
        <v>80</v>
      </c>
      <c r="E154" s="44" t="s">
        <v>80</v>
      </c>
    </row>
    <row r="155" spans="1:9" x14ac:dyDescent="0.2">
      <c r="A155" s="41">
        <v>1</v>
      </c>
      <c r="B155" s="42">
        <v>0.06</v>
      </c>
      <c r="C155" s="68">
        <f t="shared" si="32"/>
        <v>66872.138937458381</v>
      </c>
      <c r="D155" s="43" t="s">
        <v>80</v>
      </c>
      <c r="E155" s="44" t="s">
        <v>80</v>
      </c>
    </row>
    <row r="156" spans="1:9" x14ac:dyDescent="0.2">
      <c r="A156" s="41">
        <v>3</v>
      </c>
      <c r="B156" s="42">
        <v>3.2500000000000001E-2</v>
      </c>
      <c r="C156" s="68">
        <f t="shared" si="32"/>
        <v>69044.617092496497</v>
      </c>
      <c r="D156" s="43" t="s">
        <v>80</v>
      </c>
      <c r="E156" s="69">
        <f>E140*2080</f>
        <v>74705.8969448883</v>
      </c>
    </row>
    <row r="157" spans="1:9" x14ac:dyDescent="0.2">
      <c r="A157" s="41">
        <v>5</v>
      </c>
      <c r="B157" s="42">
        <v>3.2500000000000001E-2</v>
      </c>
      <c r="C157" s="68">
        <f t="shared" si="32"/>
        <v>71288.535963563088</v>
      </c>
      <c r="D157" s="43">
        <v>0.04</v>
      </c>
      <c r="E157" s="69">
        <f t="shared" ref="E157:E165" si="33">E141*2080</f>
        <v>77694.160038194692</v>
      </c>
    </row>
    <row r="158" spans="1:9" x14ac:dyDescent="0.2">
      <c r="A158" s="41">
        <v>7</v>
      </c>
      <c r="B158" s="42">
        <v>3.2500000000000001E-2</v>
      </c>
      <c r="C158" s="68">
        <f t="shared" si="32"/>
        <v>73605.483122125501</v>
      </c>
      <c r="D158" s="43">
        <v>0.04</v>
      </c>
      <c r="E158" s="69">
        <f t="shared" si="33"/>
        <v>80802.851767091997</v>
      </c>
    </row>
    <row r="159" spans="1:9" x14ac:dyDescent="0.2">
      <c r="A159" s="41">
        <v>9</v>
      </c>
      <c r="B159" s="42">
        <v>3.2500000000000001E-2</v>
      </c>
      <c r="C159" s="68">
        <f t="shared" si="32"/>
        <v>75998.406915194384</v>
      </c>
      <c r="D159" s="43">
        <v>0.04</v>
      </c>
      <c r="E159" s="69">
        <f t="shared" si="33"/>
        <v>84034.92047859091</v>
      </c>
    </row>
    <row r="160" spans="1:9" x14ac:dyDescent="0.2">
      <c r="A160" s="41">
        <v>11</v>
      </c>
      <c r="B160" s="42">
        <v>3.2500000000000001E-2</v>
      </c>
      <c r="C160" s="68">
        <f t="shared" si="32"/>
        <v>78467.760934617589</v>
      </c>
      <c r="D160" s="43">
        <v>0.04</v>
      </c>
      <c r="E160" s="69">
        <f t="shared" si="33"/>
        <v>87396.716458560608</v>
      </c>
    </row>
    <row r="161" spans="1:5" x14ac:dyDescent="0.2">
      <c r="A161" s="41">
        <v>13</v>
      </c>
      <c r="B161" s="42">
        <v>3.2500000000000001E-2</v>
      </c>
      <c r="C161" s="68">
        <f t="shared" si="32"/>
        <v>81017.627507025303</v>
      </c>
      <c r="D161" s="43">
        <v>0.04</v>
      </c>
      <c r="E161" s="69">
        <f t="shared" si="33"/>
        <v>90892.775625479087</v>
      </c>
    </row>
    <row r="162" spans="1:5" x14ac:dyDescent="0.2">
      <c r="A162" s="41">
        <v>15</v>
      </c>
      <c r="B162" s="42">
        <v>3.2500000000000001E-2</v>
      </c>
      <c r="C162" s="68">
        <f t="shared" si="32"/>
        <v>83651.181775352088</v>
      </c>
      <c r="D162" s="43">
        <v>0.04</v>
      </c>
      <c r="E162" s="69">
        <f t="shared" si="33"/>
        <v>94528.541081519987</v>
      </c>
    </row>
    <row r="163" spans="1:5" x14ac:dyDescent="0.2">
      <c r="A163" s="41">
        <v>17</v>
      </c>
      <c r="B163" s="42">
        <v>3.2500000000000001E-2</v>
      </c>
      <c r="C163" s="68">
        <f t="shared" si="32"/>
        <v>86370.011311065304</v>
      </c>
      <c r="D163" s="43">
        <v>0.04</v>
      </c>
      <c r="E163" s="69">
        <f t="shared" si="33"/>
        <v>98309.229132933004</v>
      </c>
    </row>
    <row r="164" spans="1:5" x14ac:dyDescent="0.2">
      <c r="A164" s="41">
        <v>19</v>
      </c>
      <c r="B164" s="42">
        <v>3.2500000000000001E-2</v>
      </c>
      <c r="C164" s="68">
        <f t="shared" si="32"/>
        <v>89176.837665251718</v>
      </c>
      <c r="D164" s="43">
        <v>0.04</v>
      </c>
      <c r="E164" s="69">
        <f t="shared" si="33"/>
        <v>102242.09724928287</v>
      </c>
    </row>
    <row r="165" spans="1:5" x14ac:dyDescent="0.2">
      <c r="A165" s="46">
        <v>21</v>
      </c>
      <c r="B165" s="48">
        <v>3.2500000000000001E-2</v>
      </c>
      <c r="C165" s="53">
        <f t="shared" si="32"/>
        <v>92074.609184921996</v>
      </c>
      <c r="D165" s="48">
        <v>3.2500000000000001E-2</v>
      </c>
      <c r="E165" s="54">
        <f t="shared" si="33"/>
        <v>105564.8843303418</v>
      </c>
    </row>
  </sheetData>
  <mergeCells count="10">
    <mergeCell ref="F2:G2"/>
    <mergeCell ref="H2:I2"/>
    <mergeCell ref="F134:G134"/>
    <mergeCell ref="H134:I134"/>
    <mergeCell ref="F35:G35"/>
    <mergeCell ref="H35:I35"/>
    <mergeCell ref="F68:G68"/>
    <mergeCell ref="H68:I68"/>
    <mergeCell ref="F101:G101"/>
    <mergeCell ref="H101:I101"/>
  </mergeCells>
  <phoneticPr fontId="8" type="noConversion"/>
  <printOptions horizontalCentered="1"/>
  <pageMargins left="0.25" right="0.25" top="1" bottom="1" header="0.5" footer="0.5"/>
  <pageSetup orientation="portrait" horizontalDpi="4294967295" verticalDpi="4294967295" r:id="rId1"/>
  <headerFooter alignWithMargins="0"/>
  <rowBreaks count="3" manualBreakCount="3">
    <brk id="67" max="4" man="1"/>
    <brk id="100" max="4" man="1"/>
    <brk id="133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74E9B-B067-4E1C-A5E3-281E92DAE5D9}">
  <dimension ref="A1:I265"/>
  <sheetViews>
    <sheetView topLeftCell="A181" zoomScaleNormal="100" workbookViewId="0">
      <selection activeCell="C182" sqref="C182"/>
    </sheetView>
  </sheetViews>
  <sheetFormatPr defaultColWidth="9.140625" defaultRowHeight="12.75" x14ac:dyDescent="0.2"/>
  <cols>
    <col min="1" max="1" width="18" style="651" customWidth="1"/>
    <col min="2" max="5" width="12.7109375" style="651" customWidth="1"/>
    <col min="6" max="16384" width="9.140625" style="651"/>
  </cols>
  <sheetData>
    <row r="1" spans="1:9" ht="36" customHeight="1" x14ac:dyDescent="0.2">
      <c r="A1" s="649" t="s">
        <v>161</v>
      </c>
      <c r="B1" s="198"/>
      <c r="C1" s="199"/>
      <c r="D1" s="198"/>
      <c r="E1" s="199"/>
      <c r="F1" s="650"/>
      <c r="G1" s="650"/>
      <c r="H1" s="650"/>
      <c r="I1" s="650"/>
    </row>
    <row r="2" spans="1:9" ht="21.6" hidden="1" customHeight="1" x14ac:dyDescent="0.2">
      <c r="A2" s="652">
        <v>2.7E-2</v>
      </c>
      <c r="B2" s="24" t="s">
        <v>198</v>
      </c>
      <c r="C2" s="653"/>
      <c r="D2" s="24"/>
      <c r="E2" s="654" t="s">
        <v>200</v>
      </c>
      <c r="F2" s="730" t="s">
        <v>186</v>
      </c>
      <c r="G2" s="730"/>
      <c r="H2" s="730" t="s">
        <v>187</v>
      </c>
      <c r="I2" s="730"/>
    </row>
    <row r="3" spans="1:9" ht="36" hidden="1" customHeight="1" x14ac:dyDescent="0.2">
      <c r="A3" s="656" t="s">
        <v>74</v>
      </c>
      <c r="B3" s="29" t="s">
        <v>159</v>
      </c>
      <c r="C3" s="657" t="s">
        <v>77</v>
      </c>
      <c r="D3" s="29" t="s">
        <v>159</v>
      </c>
      <c r="E3" s="658" t="s">
        <v>77</v>
      </c>
      <c r="F3" s="657" t="s">
        <v>77</v>
      </c>
      <c r="G3" s="658" t="s">
        <v>77</v>
      </c>
      <c r="H3" s="657" t="s">
        <v>77</v>
      </c>
      <c r="I3" s="658" t="s">
        <v>77</v>
      </c>
    </row>
    <row r="4" spans="1:9" hidden="1" x14ac:dyDescent="0.2">
      <c r="A4" s="659" t="s">
        <v>75</v>
      </c>
      <c r="B4" s="34" t="s">
        <v>160</v>
      </c>
      <c r="C4" s="655" t="s">
        <v>78</v>
      </c>
      <c r="D4" s="34" t="s">
        <v>160</v>
      </c>
      <c r="E4" s="660" t="s">
        <v>79</v>
      </c>
      <c r="F4" s="655" t="s">
        <v>78</v>
      </c>
      <c r="G4" s="660" t="s">
        <v>79</v>
      </c>
      <c r="H4" s="655" t="s">
        <v>78</v>
      </c>
      <c r="I4" s="660" t="s">
        <v>79</v>
      </c>
    </row>
    <row r="5" spans="1:9" hidden="1" x14ac:dyDescent="0.2">
      <c r="A5" s="661" t="s">
        <v>66</v>
      </c>
      <c r="B5" s="38" t="s">
        <v>80</v>
      </c>
      <c r="C5" s="37">
        <v>26.241900000000001</v>
      </c>
      <c r="D5" s="39" t="s">
        <v>80</v>
      </c>
      <c r="E5" s="662" t="s">
        <v>80</v>
      </c>
      <c r="F5" s="70"/>
      <c r="G5" s="71"/>
      <c r="H5" s="71"/>
      <c r="I5" s="71"/>
    </row>
    <row r="6" spans="1:9" hidden="1" x14ac:dyDescent="0.2">
      <c r="A6" s="661" t="s">
        <v>158</v>
      </c>
      <c r="B6" s="42">
        <v>0.06</v>
      </c>
      <c r="C6" s="37">
        <v>27.816600000000001</v>
      </c>
      <c r="D6" s="43" t="s">
        <v>80</v>
      </c>
      <c r="E6" s="662" t="s">
        <v>80</v>
      </c>
      <c r="F6" s="73">
        <f>(C6-C5)/C5</f>
        <v>6.0007087901409573E-2</v>
      </c>
      <c r="G6" s="74"/>
      <c r="H6" s="74"/>
      <c r="I6" s="74"/>
    </row>
    <row r="7" spans="1:9" hidden="1" x14ac:dyDescent="0.2">
      <c r="A7" s="663">
        <v>1</v>
      </c>
      <c r="B7" s="42">
        <v>0.06</v>
      </c>
      <c r="C7" s="37">
        <v>29.485600000000002</v>
      </c>
      <c r="D7" s="43" t="s">
        <v>80</v>
      </c>
      <c r="E7" s="664" t="s">
        <v>80</v>
      </c>
      <c r="F7" s="73">
        <f t="shared" ref="F7:F17" si="0">(C7-C6)/C6</f>
        <v>6.0000143799026497E-2</v>
      </c>
      <c r="G7" s="74"/>
      <c r="H7" s="74"/>
      <c r="I7" s="74"/>
    </row>
    <row r="8" spans="1:9" hidden="1" x14ac:dyDescent="0.2">
      <c r="A8" s="663">
        <v>3</v>
      </c>
      <c r="B8" s="42">
        <v>3.2500000000000001E-2</v>
      </c>
      <c r="C8" s="37">
        <v>30.4435</v>
      </c>
      <c r="D8" s="43" t="s">
        <v>80</v>
      </c>
      <c r="E8" s="45">
        <v>32.939700000000002</v>
      </c>
      <c r="F8" s="73">
        <f t="shared" si="0"/>
        <v>3.2487044523428335E-2</v>
      </c>
      <c r="G8" s="74"/>
      <c r="H8" s="74"/>
      <c r="I8" s="74"/>
    </row>
    <row r="9" spans="1:9" hidden="1" x14ac:dyDescent="0.2">
      <c r="A9" s="663">
        <v>5</v>
      </c>
      <c r="B9" s="42">
        <v>3.2500000000000001E-2</v>
      </c>
      <c r="C9" s="37">
        <v>31.4329</v>
      </c>
      <c r="D9" s="43">
        <v>0.04</v>
      </c>
      <c r="E9" s="45">
        <v>34.257300000000001</v>
      </c>
      <c r="F9" s="73">
        <f t="shared" si="0"/>
        <v>3.2499548343652991E-2</v>
      </c>
      <c r="G9" s="74">
        <f>(E9-E8)/E8</f>
        <v>4.0000364302042783E-2</v>
      </c>
      <c r="H9" s="74"/>
      <c r="I9" s="74"/>
    </row>
    <row r="10" spans="1:9" hidden="1" x14ac:dyDescent="0.2">
      <c r="A10" s="663">
        <v>7</v>
      </c>
      <c r="B10" s="42">
        <v>3.2500000000000001E-2</v>
      </c>
      <c r="C10" s="37">
        <v>32.454500000000003</v>
      </c>
      <c r="D10" s="43">
        <v>0.04</v>
      </c>
      <c r="E10" s="45">
        <v>35.628</v>
      </c>
      <c r="F10" s="73">
        <f t="shared" si="0"/>
        <v>3.2500978274355941E-2</v>
      </c>
      <c r="G10" s="74">
        <f t="shared" ref="G10:G17" si="1">(E10-E9)/E9</f>
        <v>4.0011909870304993E-2</v>
      </c>
      <c r="H10" s="74"/>
      <c r="I10" s="74"/>
    </row>
    <row r="11" spans="1:9" hidden="1" x14ac:dyDescent="0.2">
      <c r="A11" s="663">
        <v>9</v>
      </c>
      <c r="B11" s="42">
        <v>3.2500000000000001E-2</v>
      </c>
      <c r="C11" s="37">
        <v>33.509599999999999</v>
      </c>
      <c r="D11" s="43">
        <v>0.04</v>
      </c>
      <c r="E11" s="45">
        <v>37.053100000000001</v>
      </c>
      <c r="F11" s="73">
        <f t="shared" si="0"/>
        <v>3.251012956600767E-2</v>
      </c>
      <c r="G11" s="74">
        <f t="shared" si="1"/>
        <v>3.9999438643763346E-2</v>
      </c>
      <c r="H11" s="74"/>
      <c r="I11" s="74"/>
    </row>
    <row r="12" spans="1:9" hidden="1" x14ac:dyDescent="0.2">
      <c r="A12" s="663">
        <v>11</v>
      </c>
      <c r="B12" s="42">
        <v>3.2500000000000001E-2</v>
      </c>
      <c r="C12" s="37">
        <v>34.598399999999998</v>
      </c>
      <c r="D12" s="43">
        <v>0.04</v>
      </c>
      <c r="E12" s="45">
        <v>38.535400000000003</v>
      </c>
      <c r="F12" s="73">
        <f t="shared" si="0"/>
        <v>3.2492181345047361E-2</v>
      </c>
      <c r="G12" s="74">
        <f t="shared" si="1"/>
        <v>4.0004749939951102E-2</v>
      </c>
      <c r="H12" s="74"/>
      <c r="I12" s="74"/>
    </row>
    <row r="13" spans="1:9" hidden="1" x14ac:dyDescent="0.2">
      <c r="A13" s="663">
        <v>13</v>
      </c>
      <c r="B13" s="42">
        <v>3.2500000000000001E-2</v>
      </c>
      <c r="C13" s="37">
        <v>35.722700000000003</v>
      </c>
      <c r="D13" s="43">
        <v>0.04</v>
      </c>
      <c r="E13" s="45">
        <v>40.076900000000002</v>
      </c>
      <c r="F13" s="73">
        <f t="shared" si="0"/>
        <v>3.2495722345542141E-2</v>
      </c>
      <c r="G13" s="74">
        <f t="shared" si="1"/>
        <v>4.0002179813885388E-2</v>
      </c>
      <c r="H13" s="74"/>
      <c r="I13" s="74"/>
    </row>
    <row r="14" spans="1:9" hidden="1" x14ac:dyDescent="0.2">
      <c r="A14" s="663">
        <v>15</v>
      </c>
      <c r="B14" s="42">
        <v>3.2500000000000001E-2</v>
      </c>
      <c r="C14" s="37">
        <v>36.883899999999997</v>
      </c>
      <c r="D14" s="43">
        <v>0.04</v>
      </c>
      <c r="E14" s="45">
        <v>41.68</v>
      </c>
      <c r="F14" s="73">
        <f t="shared" si="0"/>
        <v>3.2505941600158829E-2</v>
      </c>
      <c r="G14" s="74">
        <f t="shared" si="1"/>
        <v>4.0000598848713292E-2</v>
      </c>
      <c r="H14" s="74"/>
      <c r="I14" s="74"/>
    </row>
    <row r="15" spans="1:9" hidden="1" x14ac:dyDescent="0.2">
      <c r="A15" s="663">
        <v>17</v>
      </c>
      <c r="B15" s="42">
        <v>3.2500000000000001E-2</v>
      </c>
      <c r="C15" s="37">
        <v>38.082700000000003</v>
      </c>
      <c r="D15" s="43">
        <v>0.04</v>
      </c>
      <c r="E15" s="45">
        <v>43.347000000000001</v>
      </c>
      <c r="F15" s="73">
        <f t="shared" si="0"/>
        <v>3.2501985961354569E-2</v>
      </c>
      <c r="G15" s="74">
        <f t="shared" si="1"/>
        <v>3.9995201535508673E-2</v>
      </c>
      <c r="H15" s="74"/>
      <c r="I15" s="74"/>
    </row>
    <row r="16" spans="1:9" hidden="1" x14ac:dyDescent="0.2">
      <c r="A16" s="663">
        <v>19</v>
      </c>
      <c r="B16" s="42">
        <v>3.2500000000000001E-2</v>
      </c>
      <c r="C16" s="37">
        <v>39.320300000000003</v>
      </c>
      <c r="D16" s="43">
        <v>0.04</v>
      </c>
      <c r="E16" s="45">
        <v>45.081099999999999</v>
      </c>
      <c r="F16" s="73">
        <f t="shared" si="0"/>
        <v>3.2497695804131546E-2</v>
      </c>
      <c r="G16" s="74">
        <f t="shared" si="1"/>
        <v>4.0005075322398276E-2</v>
      </c>
      <c r="H16" s="74"/>
      <c r="I16" s="74"/>
    </row>
    <row r="17" spans="1:9" hidden="1" x14ac:dyDescent="0.2">
      <c r="A17" s="665">
        <v>21</v>
      </c>
      <c r="B17" s="48">
        <v>3.2500000000000001E-2</v>
      </c>
      <c r="C17" s="37">
        <v>40.597999999999999</v>
      </c>
      <c r="D17" s="49">
        <v>3.2500000000000001E-2</v>
      </c>
      <c r="E17" s="45">
        <v>46.546199999999999</v>
      </c>
      <c r="F17" s="73">
        <f t="shared" si="0"/>
        <v>3.2494665605297915E-2</v>
      </c>
      <c r="G17" s="74">
        <f t="shared" si="1"/>
        <v>3.249920698474526E-2</v>
      </c>
      <c r="H17" s="74"/>
      <c r="I17" s="74"/>
    </row>
    <row r="18" spans="1:9" hidden="1" x14ac:dyDescent="0.2">
      <c r="B18" s="51"/>
      <c r="D18" s="51"/>
    </row>
    <row r="19" spans="1:9" hidden="1" x14ac:dyDescent="0.2">
      <c r="A19" s="656" t="s">
        <v>74</v>
      </c>
      <c r="B19" s="29" t="s">
        <v>159</v>
      </c>
      <c r="C19" s="657" t="s">
        <v>77</v>
      </c>
      <c r="D19" s="29" t="s">
        <v>159</v>
      </c>
      <c r="E19" s="658" t="s">
        <v>77</v>
      </c>
    </row>
    <row r="20" spans="1:9" hidden="1" x14ac:dyDescent="0.2">
      <c r="A20" s="659" t="s">
        <v>75</v>
      </c>
      <c r="B20" s="34" t="s">
        <v>160</v>
      </c>
      <c r="C20" s="655" t="s">
        <v>78</v>
      </c>
      <c r="D20" s="34" t="s">
        <v>160</v>
      </c>
      <c r="E20" s="660" t="s">
        <v>79</v>
      </c>
    </row>
    <row r="21" spans="1:9" hidden="1" x14ac:dyDescent="0.2">
      <c r="A21" s="661" t="s">
        <v>66</v>
      </c>
      <c r="B21" s="38" t="s">
        <v>80</v>
      </c>
      <c r="C21" s="68">
        <v>54583</v>
      </c>
      <c r="D21" s="39" t="s">
        <v>80</v>
      </c>
      <c r="E21" s="662" t="s">
        <v>80</v>
      </c>
    </row>
    <row r="22" spans="1:9" hidden="1" x14ac:dyDescent="0.2">
      <c r="A22" s="663" t="s">
        <v>76</v>
      </c>
      <c r="B22" s="42">
        <v>0.06</v>
      </c>
      <c r="C22" s="68">
        <v>57859</v>
      </c>
      <c r="D22" s="43" t="s">
        <v>80</v>
      </c>
      <c r="E22" s="664" t="s">
        <v>80</v>
      </c>
    </row>
    <row r="23" spans="1:9" hidden="1" x14ac:dyDescent="0.2">
      <c r="A23" s="663">
        <v>1</v>
      </c>
      <c r="B23" s="42">
        <v>0.06</v>
      </c>
      <c r="C23" s="68">
        <v>61330</v>
      </c>
      <c r="D23" s="43" t="s">
        <v>80</v>
      </c>
      <c r="E23" s="664" t="s">
        <v>80</v>
      </c>
    </row>
    <row r="24" spans="1:9" hidden="1" x14ac:dyDescent="0.2">
      <c r="A24" s="663">
        <v>3</v>
      </c>
      <c r="B24" s="42">
        <v>3.2500000000000001E-2</v>
      </c>
      <c r="C24" s="68">
        <v>63322</v>
      </c>
      <c r="D24" s="43" t="s">
        <v>80</v>
      </c>
      <c r="E24" s="69">
        <v>68515</v>
      </c>
    </row>
    <row r="25" spans="1:9" hidden="1" x14ac:dyDescent="0.2">
      <c r="A25" s="663">
        <v>5</v>
      </c>
      <c r="B25" s="42">
        <v>3.2500000000000001E-2</v>
      </c>
      <c r="C25" s="68">
        <v>65380</v>
      </c>
      <c r="D25" s="43">
        <v>0.04</v>
      </c>
      <c r="E25" s="69">
        <v>71255</v>
      </c>
    </row>
    <row r="26" spans="1:9" hidden="1" x14ac:dyDescent="0.2">
      <c r="A26" s="663">
        <v>7</v>
      </c>
      <c r="B26" s="42">
        <v>3.2500000000000001E-2</v>
      </c>
      <c r="C26" s="68">
        <v>67505</v>
      </c>
      <c r="D26" s="43">
        <v>0.04</v>
      </c>
      <c r="E26" s="69">
        <v>74106</v>
      </c>
    </row>
    <row r="27" spans="1:9" hidden="1" x14ac:dyDescent="0.2">
      <c r="A27" s="663">
        <v>9</v>
      </c>
      <c r="B27" s="42">
        <v>3.2500000000000001E-2</v>
      </c>
      <c r="C27" s="68">
        <v>69700</v>
      </c>
      <c r="D27" s="43">
        <v>0.04</v>
      </c>
      <c r="E27" s="69">
        <v>77070</v>
      </c>
    </row>
    <row r="28" spans="1:9" hidden="1" x14ac:dyDescent="0.2">
      <c r="A28" s="663">
        <v>11</v>
      </c>
      <c r="B28" s="42">
        <v>3.2500000000000001E-2</v>
      </c>
      <c r="C28" s="68">
        <v>71965</v>
      </c>
      <c r="D28" s="43">
        <v>0.04</v>
      </c>
      <c r="E28" s="69">
        <v>80154</v>
      </c>
    </row>
    <row r="29" spans="1:9" hidden="1" x14ac:dyDescent="0.2">
      <c r="A29" s="663">
        <v>13</v>
      </c>
      <c r="B29" s="42">
        <v>3.2500000000000001E-2</v>
      </c>
      <c r="C29" s="68">
        <v>74303</v>
      </c>
      <c r="D29" s="43">
        <v>0.04</v>
      </c>
      <c r="E29" s="69">
        <v>83360</v>
      </c>
    </row>
    <row r="30" spans="1:9" hidden="1" x14ac:dyDescent="0.2">
      <c r="A30" s="663">
        <v>15</v>
      </c>
      <c r="B30" s="42">
        <v>3.2500000000000001E-2</v>
      </c>
      <c r="C30" s="68">
        <v>76719</v>
      </c>
      <c r="D30" s="43">
        <v>0.04</v>
      </c>
      <c r="E30" s="69">
        <v>86694</v>
      </c>
    </row>
    <row r="31" spans="1:9" hidden="1" x14ac:dyDescent="0.2">
      <c r="A31" s="663">
        <v>17</v>
      </c>
      <c r="B31" s="42">
        <v>3.2500000000000001E-2</v>
      </c>
      <c r="C31" s="68">
        <v>79212</v>
      </c>
      <c r="D31" s="43">
        <v>0.04</v>
      </c>
      <c r="E31" s="69">
        <v>90162</v>
      </c>
    </row>
    <row r="32" spans="1:9" hidden="1" x14ac:dyDescent="0.2">
      <c r="A32" s="663">
        <v>19</v>
      </c>
      <c r="B32" s="42">
        <v>3.2500000000000001E-2</v>
      </c>
      <c r="C32" s="68">
        <v>81786</v>
      </c>
      <c r="D32" s="43">
        <v>0.04</v>
      </c>
      <c r="E32" s="69">
        <v>93769</v>
      </c>
    </row>
    <row r="33" spans="1:9" hidden="1" x14ac:dyDescent="0.2">
      <c r="A33" s="665">
        <v>21</v>
      </c>
      <c r="B33" s="48">
        <v>3.2500000000000001E-2</v>
      </c>
      <c r="C33" s="53">
        <v>84444</v>
      </c>
      <c r="D33" s="48">
        <v>3.2500000000000001E-2</v>
      </c>
      <c r="E33" s="54">
        <v>96816</v>
      </c>
    </row>
    <row r="34" spans="1:9" hidden="1" x14ac:dyDescent="0.2"/>
    <row r="35" spans="1:9" hidden="1" x14ac:dyDescent="0.2">
      <c r="A35" s="666">
        <v>1.4999999999999999E-2</v>
      </c>
      <c r="B35" s="364" t="s">
        <v>198</v>
      </c>
      <c r="C35" s="667"/>
      <c r="D35" s="364"/>
      <c r="E35" s="668" t="s">
        <v>260</v>
      </c>
      <c r="F35" s="728" t="s">
        <v>186</v>
      </c>
      <c r="G35" s="728"/>
      <c r="H35" s="728" t="s">
        <v>187</v>
      </c>
      <c r="I35" s="729"/>
    </row>
    <row r="36" spans="1:9" hidden="1" x14ac:dyDescent="0.2">
      <c r="A36" s="656" t="s">
        <v>74</v>
      </c>
      <c r="B36" s="29" t="s">
        <v>159</v>
      </c>
      <c r="C36" s="657" t="s">
        <v>77</v>
      </c>
      <c r="D36" s="29" t="s">
        <v>159</v>
      </c>
      <c r="E36" s="658" t="s">
        <v>77</v>
      </c>
      <c r="F36" s="657" t="s">
        <v>77</v>
      </c>
      <c r="G36" s="658" t="s">
        <v>77</v>
      </c>
      <c r="H36" s="657" t="s">
        <v>77</v>
      </c>
      <c r="I36" s="658" t="s">
        <v>77</v>
      </c>
    </row>
    <row r="37" spans="1:9" hidden="1" x14ac:dyDescent="0.2">
      <c r="A37" s="659" t="s">
        <v>75</v>
      </c>
      <c r="B37" s="34" t="s">
        <v>160</v>
      </c>
      <c r="C37" s="655" t="s">
        <v>78</v>
      </c>
      <c r="D37" s="34" t="s">
        <v>160</v>
      </c>
      <c r="E37" s="660" t="s">
        <v>79</v>
      </c>
      <c r="F37" s="655" t="s">
        <v>78</v>
      </c>
      <c r="G37" s="660" t="s">
        <v>79</v>
      </c>
      <c r="H37" s="655" t="s">
        <v>78</v>
      </c>
      <c r="I37" s="660" t="s">
        <v>79</v>
      </c>
    </row>
    <row r="38" spans="1:9" hidden="1" x14ac:dyDescent="0.2">
      <c r="A38" s="661" t="s">
        <v>66</v>
      </c>
      <c r="B38" s="38" t="s">
        <v>80</v>
      </c>
      <c r="C38" s="37">
        <f>C5*1.015</f>
        <v>26.635528499999999</v>
      </c>
      <c r="D38" s="39" t="s">
        <v>80</v>
      </c>
      <c r="E38" s="662" t="s">
        <v>80</v>
      </c>
      <c r="F38" s="70"/>
      <c r="G38" s="71"/>
      <c r="H38" s="71">
        <f>(C38-C5)/C5</f>
        <v>1.4999999999999937E-2</v>
      </c>
      <c r="I38" s="72"/>
    </row>
    <row r="39" spans="1:9" hidden="1" x14ac:dyDescent="0.2">
      <c r="A39" s="661" t="s">
        <v>158</v>
      </c>
      <c r="B39" s="42">
        <v>0.06</v>
      </c>
      <c r="C39" s="37">
        <f t="shared" ref="C39:C50" si="2">C6*1.015</f>
        <v>28.233848999999999</v>
      </c>
      <c r="D39" s="43" t="s">
        <v>80</v>
      </c>
      <c r="E39" s="662" t="s">
        <v>80</v>
      </c>
      <c r="F39" s="73">
        <f>(C39-C38)/C38</f>
        <v>6.0007087901409573E-2</v>
      </c>
      <c r="G39" s="74"/>
      <c r="H39" s="74">
        <f t="shared" ref="H39:H50" si="3">(C39-C6)/C6</f>
        <v>1.4999999999999935E-2</v>
      </c>
      <c r="I39" s="75"/>
    </row>
    <row r="40" spans="1:9" hidden="1" x14ac:dyDescent="0.2">
      <c r="A40" s="663">
        <v>1</v>
      </c>
      <c r="B40" s="42">
        <v>0.06</v>
      </c>
      <c r="C40" s="37">
        <f t="shared" si="2"/>
        <v>29.927883999999999</v>
      </c>
      <c r="D40" s="43" t="s">
        <v>80</v>
      </c>
      <c r="E40" s="664" t="s">
        <v>80</v>
      </c>
      <c r="F40" s="73">
        <f t="shared" ref="F40:F50" si="4">(C40-C39)/C39</f>
        <v>6.0000143799026462E-2</v>
      </c>
      <c r="G40" s="74"/>
      <c r="H40" s="74">
        <f t="shared" si="3"/>
        <v>1.4999999999999906E-2</v>
      </c>
      <c r="I40" s="75"/>
    </row>
    <row r="41" spans="1:9" hidden="1" x14ac:dyDescent="0.2">
      <c r="A41" s="663">
        <v>3</v>
      </c>
      <c r="B41" s="42">
        <v>3.2500000000000001E-2</v>
      </c>
      <c r="C41" s="37">
        <f t="shared" si="2"/>
        <v>30.900152499999997</v>
      </c>
      <c r="D41" s="43" t="s">
        <v>80</v>
      </c>
      <c r="E41" s="45">
        <f>E8*1.015</f>
        <v>33.433795500000002</v>
      </c>
      <c r="F41" s="73">
        <f t="shared" si="4"/>
        <v>3.2487044523428335E-2</v>
      </c>
      <c r="G41" s="74"/>
      <c r="H41" s="74">
        <f t="shared" si="3"/>
        <v>1.4999999999999902E-2</v>
      </c>
      <c r="I41" s="75">
        <f>(E41-E8)/E8</f>
        <v>1.5000000000000006E-2</v>
      </c>
    </row>
    <row r="42" spans="1:9" hidden="1" x14ac:dyDescent="0.2">
      <c r="A42" s="663">
        <v>5</v>
      </c>
      <c r="B42" s="42">
        <v>3.2500000000000001E-2</v>
      </c>
      <c r="C42" s="37">
        <f t="shared" si="2"/>
        <v>31.904393499999998</v>
      </c>
      <c r="D42" s="43">
        <v>0.04</v>
      </c>
      <c r="E42" s="45">
        <f t="shared" ref="E42:E50" si="5">E9*1.015</f>
        <v>34.771159499999996</v>
      </c>
      <c r="F42" s="73">
        <f t="shared" si="4"/>
        <v>3.2499548343653012E-2</v>
      </c>
      <c r="G42" s="74">
        <f>(E42-E41)/E41</f>
        <v>4.0000364302042637E-2</v>
      </c>
      <c r="H42" s="74">
        <f t="shared" si="3"/>
        <v>1.4999999999999923E-2</v>
      </c>
      <c r="I42" s="75">
        <f t="shared" ref="I42:I50" si="6">(E42-E9)/E9</f>
        <v>1.4999999999999861E-2</v>
      </c>
    </row>
    <row r="43" spans="1:9" hidden="1" x14ac:dyDescent="0.2">
      <c r="A43" s="663">
        <v>7</v>
      </c>
      <c r="B43" s="42">
        <v>3.2500000000000001E-2</v>
      </c>
      <c r="C43" s="37">
        <f t="shared" si="2"/>
        <v>32.941317499999997</v>
      </c>
      <c r="D43" s="43">
        <v>0.04</v>
      </c>
      <c r="E43" s="45">
        <f t="shared" si="5"/>
        <v>36.162419999999997</v>
      </c>
      <c r="F43" s="73">
        <f t="shared" si="4"/>
        <v>3.2500978274355823E-2</v>
      </c>
      <c r="G43" s="74">
        <f t="shared" ref="G43:G50" si="7">(E43-E42)/E42</f>
        <v>4.0011909870305055E-2</v>
      </c>
      <c r="H43" s="74">
        <f t="shared" si="3"/>
        <v>1.4999999999999803E-2</v>
      </c>
      <c r="I43" s="75">
        <f t="shared" si="6"/>
        <v>1.4999999999999921E-2</v>
      </c>
    </row>
    <row r="44" spans="1:9" hidden="1" x14ac:dyDescent="0.2">
      <c r="A44" s="663">
        <v>9</v>
      </c>
      <c r="B44" s="42">
        <v>3.2500000000000001E-2</v>
      </c>
      <c r="C44" s="37">
        <f t="shared" si="2"/>
        <v>34.012243999999995</v>
      </c>
      <c r="D44" s="43">
        <v>0.04</v>
      </c>
      <c r="E44" s="45">
        <f t="shared" si="5"/>
        <v>37.6088965</v>
      </c>
      <c r="F44" s="73">
        <f t="shared" si="4"/>
        <v>3.251012956600776E-2</v>
      </c>
      <c r="G44" s="74">
        <f t="shared" si="7"/>
        <v>3.9999438643763416E-2</v>
      </c>
      <c r="H44" s="74">
        <f t="shared" si="3"/>
        <v>1.4999999999999897E-2</v>
      </c>
      <c r="I44" s="75">
        <f t="shared" si="6"/>
        <v>1.4999999999999989E-2</v>
      </c>
    </row>
    <row r="45" spans="1:9" hidden="1" x14ac:dyDescent="0.2">
      <c r="A45" s="663">
        <v>11</v>
      </c>
      <c r="B45" s="42">
        <v>3.2500000000000001E-2</v>
      </c>
      <c r="C45" s="37">
        <f t="shared" si="2"/>
        <v>35.117375999999993</v>
      </c>
      <c r="D45" s="43">
        <v>0.04</v>
      </c>
      <c r="E45" s="45">
        <f t="shared" si="5"/>
        <v>39.113430999999999</v>
      </c>
      <c r="F45" s="73">
        <f t="shared" si="4"/>
        <v>3.2492181345047319E-2</v>
      </c>
      <c r="G45" s="74">
        <f t="shared" si="7"/>
        <v>4.0004749939950998E-2</v>
      </c>
      <c r="H45" s="74">
        <f t="shared" si="3"/>
        <v>1.4999999999999855E-2</v>
      </c>
      <c r="I45" s="75">
        <f t="shared" si="6"/>
        <v>1.4999999999999888E-2</v>
      </c>
    </row>
    <row r="46" spans="1:9" hidden="1" x14ac:dyDescent="0.2">
      <c r="A46" s="663">
        <v>13</v>
      </c>
      <c r="B46" s="42">
        <v>3.2500000000000001E-2</v>
      </c>
      <c r="C46" s="37">
        <f t="shared" si="2"/>
        <v>36.258540500000002</v>
      </c>
      <c r="D46" s="43">
        <v>0.04</v>
      </c>
      <c r="E46" s="45">
        <f t="shared" si="5"/>
        <v>40.678053499999997</v>
      </c>
      <c r="F46" s="73">
        <f t="shared" si="4"/>
        <v>3.2495722345542259E-2</v>
      </c>
      <c r="G46" s="74">
        <f t="shared" si="7"/>
        <v>4.0002179813885382E-2</v>
      </c>
      <c r="H46" s="74">
        <f t="shared" si="3"/>
        <v>1.4999999999999972E-2</v>
      </c>
      <c r="I46" s="75">
        <f t="shared" si="6"/>
        <v>1.499999999999988E-2</v>
      </c>
    </row>
    <row r="47" spans="1:9" hidden="1" x14ac:dyDescent="0.2">
      <c r="A47" s="663">
        <v>15</v>
      </c>
      <c r="B47" s="42">
        <v>3.2500000000000001E-2</v>
      </c>
      <c r="C47" s="37">
        <f t="shared" si="2"/>
        <v>37.437158499999995</v>
      </c>
      <c r="D47" s="43">
        <v>0.04</v>
      </c>
      <c r="E47" s="45">
        <f t="shared" si="5"/>
        <v>42.305199999999992</v>
      </c>
      <c r="F47" s="73">
        <f t="shared" si="4"/>
        <v>3.2505941600158808E-2</v>
      </c>
      <c r="G47" s="74">
        <f t="shared" si="7"/>
        <v>4.000059884871323E-2</v>
      </c>
      <c r="H47" s="74">
        <f t="shared" si="3"/>
        <v>1.4999999999999956E-2</v>
      </c>
      <c r="I47" s="75">
        <f t="shared" si="6"/>
        <v>1.4999999999999819E-2</v>
      </c>
    </row>
    <row r="48" spans="1:9" hidden="1" x14ac:dyDescent="0.2">
      <c r="A48" s="663">
        <v>17</v>
      </c>
      <c r="B48" s="42">
        <v>3.2500000000000001E-2</v>
      </c>
      <c r="C48" s="37">
        <f t="shared" si="2"/>
        <v>38.653940499999997</v>
      </c>
      <c r="D48" s="43">
        <v>0.04</v>
      </c>
      <c r="E48" s="45">
        <f t="shared" si="5"/>
        <v>43.997204999999994</v>
      </c>
      <c r="F48" s="73">
        <f t="shared" si="4"/>
        <v>3.2501985961354472E-2</v>
      </c>
      <c r="G48" s="74">
        <f t="shared" si="7"/>
        <v>3.9995201535508687E-2</v>
      </c>
      <c r="H48" s="74">
        <f t="shared" si="3"/>
        <v>1.4999999999999861E-2</v>
      </c>
      <c r="I48" s="75">
        <f t="shared" si="6"/>
        <v>1.4999999999999829E-2</v>
      </c>
    </row>
    <row r="49" spans="1:9" hidden="1" x14ac:dyDescent="0.2">
      <c r="A49" s="663">
        <v>19</v>
      </c>
      <c r="B49" s="42">
        <v>3.2500000000000001E-2</v>
      </c>
      <c r="C49" s="37">
        <f t="shared" si="2"/>
        <v>39.910104500000003</v>
      </c>
      <c r="D49" s="43">
        <v>0.04</v>
      </c>
      <c r="E49" s="45">
        <f t="shared" si="5"/>
        <v>45.757316499999995</v>
      </c>
      <c r="F49" s="73">
        <f t="shared" si="4"/>
        <v>3.2497695804131678E-2</v>
      </c>
      <c r="G49" s="74">
        <f t="shared" si="7"/>
        <v>4.0005075322398345E-2</v>
      </c>
      <c r="H49" s="74">
        <f t="shared" si="3"/>
        <v>1.4999999999999989E-2</v>
      </c>
      <c r="I49" s="75">
        <f t="shared" si="6"/>
        <v>1.4999999999999897E-2</v>
      </c>
    </row>
    <row r="50" spans="1:9" hidden="1" x14ac:dyDescent="0.2">
      <c r="A50" s="665">
        <v>21</v>
      </c>
      <c r="B50" s="48">
        <v>3.2500000000000001E-2</v>
      </c>
      <c r="C50" s="47">
        <f t="shared" si="2"/>
        <v>41.206969999999998</v>
      </c>
      <c r="D50" s="49">
        <v>3.2500000000000001E-2</v>
      </c>
      <c r="E50" s="50">
        <f t="shared" si="5"/>
        <v>47.244392999999995</v>
      </c>
      <c r="F50" s="76">
        <f t="shared" si="4"/>
        <v>3.2494665605297915E-2</v>
      </c>
      <c r="G50" s="77">
        <f t="shared" si="7"/>
        <v>3.2499206984745288E-2</v>
      </c>
      <c r="H50" s="77">
        <f t="shared" si="3"/>
        <v>1.4999999999999984E-2</v>
      </c>
      <c r="I50" s="78">
        <f t="shared" si="6"/>
        <v>1.4999999999999921E-2</v>
      </c>
    </row>
    <row r="51" spans="1:9" hidden="1" x14ac:dyDescent="0.2">
      <c r="B51" s="51"/>
      <c r="D51" s="51"/>
    </row>
    <row r="52" spans="1:9" hidden="1" x14ac:dyDescent="0.2">
      <c r="A52" s="656" t="s">
        <v>74</v>
      </c>
      <c r="B52" s="29" t="s">
        <v>159</v>
      </c>
      <c r="C52" s="657" t="s">
        <v>77</v>
      </c>
      <c r="D52" s="29" t="s">
        <v>159</v>
      </c>
      <c r="E52" s="658" t="s">
        <v>77</v>
      </c>
    </row>
    <row r="53" spans="1:9" hidden="1" x14ac:dyDescent="0.2">
      <c r="A53" s="659" t="s">
        <v>75</v>
      </c>
      <c r="B53" s="34" t="s">
        <v>160</v>
      </c>
      <c r="C53" s="655" t="s">
        <v>78</v>
      </c>
      <c r="D53" s="34" t="s">
        <v>160</v>
      </c>
      <c r="E53" s="660" t="s">
        <v>79</v>
      </c>
    </row>
    <row r="54" spans="1:9" hidden="1" x14ac:dyDescent="0.2">
      <c r="A54" s="661" t="s">
        <v>66</v>
      </c>
      <c r="B54" s="38" t="s">
        <v>80</v>
      </c>
      <c r="C54" s="68">
        <f>C38*2080</f>
        <v>55401.899279999998</v>
      </c>
      <c r="D54" s="39" t="s">
        <v>80</v>
      </c>
      <c r="E54" s="662" t="s">
        <v>80</v>
      </c>
    </row>
    <row r="55" spans="1:9" hidden="1" x14ac:dyDescent="0.2">
      <c r="A55" s="663" t="s">
        <v>76</v>
      </c>
      <c r="B55" s="42">
        <v>0.06</v>
      </c>
      <c r="C55" s="68">
        <f t="shared" ref="C55:C66" si="8">C39*2080</f>
        <v>58726.405919999997</v>
      </c>
      <c r="D55" s="43" t="s">
        <v>80</v>
      </c>
      <c r="E55" s="664" t="s">
        <v>80</v>
      </c>
    </row>
    <row r="56" spans="1:9" hidden="1" x14ac:dyDescent="0.2">
      <c r="A56" s="663">
        <v>1</v>
      </c>
      <c r="B56" s="42">
        <v>0.06</v>
      </c>
      <c r="C56" s="68">
        <f t="shared" si="8"/>
        <v>62249.998719999996</v>
      </c>
      <c r="D56" s="43" t="s">
        <v>80</v>
      </c>
      <c r="E56" s="664" t="s">
        <v>80</v>
      </c>
    </row>
    <row r="57" spans="1:9" hidden="1" x14ac:dyDescent="0.2">
      <c r="A57" s="663">
        <v>3</v>
      </c>
      <c r="B57" s="42">
        <v>3.2500000000000001E-2</v>
      </c>
      <c r="C57" s="68">
        <f t="shared" si="8"/>
        <v>64272.317199999998</v>
      </c>
      <c r="D57" s="43" t="s">
        <v>80</v>
      </c>
      <c r="E57" s="69">
        <f>E41*2080</f>
        <v>69542.294640000007</v>
      </c>
    </row>
    <row r="58" spans="1:9" hidden="1" x14ac:dyDescent="0.2">
      <c r="A58" s="663">
        <v>5</v>
      </c>
      <c r="B58" s="42">
        <v>3.2500000000000001E-2</v>
      </c>
      <c r="C58" s="68">
        <f t="shared" si="8"/>
        <v>66361.138479999994</v>
      </c>
      <c r="D58" s="43">
        <v>0.04</v>
      </c>
      <c r="E58" s="69">
        <f t="shared" ref="E58:E66" si="9">E42*2080</f>
        <v>72324.011759999994</v>
      </c>
    </row>
    <row r="59" spans="1:9" hidden="1" x14ac:dyDescent="0.2">
      <c r="A59" s="663">
        <v>7</v>
      </c>
      <c r="B59" s="42">
        <v>3.2500000000000001E-2</v>
      </c>
      <c r="C59" s="68">
        <f t="shared" si="8"/>
        <v>68517.940399999992</v>
      </c>
      <c r="D59" s="43">
        <v>0.04</v>
      </c>
      <c r="E59" s="69">
        <f t="shared" si="9"/>
        <v>75217.833599999998</v>
      </c>
    </row>
    <row r="60" spans="1:9" hidden="1" x14ac:dyDescent="0.2">
      <c r="A60" s="663">
        <v>9</v>
      </c>
      <c r="B60" s="42">
        <v>3.2500000000000001E-2</v>
      </c>
      <c r="C60" s="68">
        <f t="shared" si="8"/>
        <v>70745.467519999991</v>
      </c>
      <c r="D60" s="43">
        <v>0.04</v>
      </c>
      <c r="E60" s="69">
        <f t="shared" si="9"/>
        <v>78226.504719999997</v>
      </c>
    </row>
    <row r="61" spans="1:9" hidden="1" x14ac:dyDescent="0.2">
      <c r="A61" s="663">
        <v>11</v>
      </c>
      <c r="B61" s="42">
        <v>3.2500000000000001E-2</v>
      </c>
      <c r="C61" s="68">
        <f t="shared" si="8"/>
        <v>73044.142079999991</v>
      </c>
      <c r="D61" s="43">
        <v>0.04</v>
      </c>
      <c r="E61" s="69">
        <f t="shared" si="9"/>
        <v>81355.936480000004</v>
      </c>
    </row>
    <row r="62" spans="1:9" hidden="1" x14ac:dyDescent="0.2">
      <c r="A62" s="663">
        <v>13</v>
      </c>
      <c r="B62" s="42">
        <v>3.2500000000000001E-2</v>
      </c>
      <c r="C62" s="68">
        <f t="shared" si="8"/>
        <v>75417.764240000004</v>
      </c>
      <c r="D62" s="43">
        <v>0.04</v>
      </c>
      <c r="E62" s="69">
        <f t="shared" si="9"/>
        <v>84610.351279999988</v>
      </c>
    </row>
    <row r="63" spans="1:9" hidden="1" x14ac:dyDescent="0.2">
      <c r="A63" s="663">
        <v>15</v>
      </c>
      <c r="B63" s="42">
        <v>3.2500000000000001E-2</v>
      </c>
      <c r="C63" s="68">
        <f t="shared" si="8"/>
        <v>77869.289679999987</v>
      </c>
      <c r="D63" s="43">
        <v>0.04</v>
      </c>
      <c r="E63" s="69">
        <f t="shared" si="9"/>
        <v>87994.815999999977</v>
      </c>
    </row>
    <row r="64" spans="1:9" hidden="1" x14ac:dyDescent="0.2">
      <c r="A64" s="663">
        <v>17</v>
      </c>
      <c r="B64" s="42">
        <v>3.2500000000000001E-2</v>
      </c>
      <c r="C64" s="68">
        <f t="shared" si="8"/>
        <v>80400.19623999999</v>
      </c>
      <c r="D64" s="43">
        <v>0.04</v>
      </c>
      <c r="E64" s="69">
        <f t="shared" si="9"/>
        <v>91514.186399999991</v>
      </c>
    </row>
    <row r="65" spans="1:9" hidden="1" x14ac:dyDescent="0.2">
      <c r="A65" s="663">
        <v>19</v>
      </c>
      <c r="B65" s="42">
        <v>3.2500000000000001E-2</v>
      </c>
      <c r="C65" s="68">
        <f t="shared" si="8"/>
        <v>83013.017360000013</v>
      </c>
      <c r="D65" s="43">
        <v>0.04</v>
      </c>
      <c r="E65" s="69">
        <f t="shared" si="9"/>
        <v>95175.218319999985</v>
      </c>
    </row>
    <row r="66" spans="1:9" hidden="1" x14ac:dyDescent="0.2">
      <c r="A66" s="665">
        <v>21</v>
      </c>
      <c r="B66" s="48">
        <v>3.2500000000000001E-2</v>
      </c>
      <c r="C66" s="53">
        <f t="shared" si="8"/>
        <v>85710.497600000002</v>
      </c>
      <c r="D66" s="48">
        <v>3.2500000000000001E-2</v>
      </c>
      <c r="E66" s="54">
        <f t="shared" si="9"/>
        <v>98268.337439999988</v>
      </c>
    </row>
    <row r="67" spans="1:9" x14ac:dyDescent="0.2">
      <c r="A67" s="650"/>
      <c r="B67" s="650"/>
      <c r="C67" s="650"/>
      <c r="D67" s="650"/>
      <c r="E67" s="650"/>
      <c r="F67" s="650"/>
      <c r="G67" s="650"/>
      <c r="H67" s="650"/>
      <c r="I67" s="650"/>
    </row>
    <row r="68" spans="1:9" hidden="1" x14ac:dyDescent="0.2">
      <c r="A68" s="666">
        <v>0.02</v>
      </c>
      <c r="B68" s="364" t="s">
        <v>198</v>
      </c>
      <c r="C68" s="667"/>
      <c r="D68" s="364"/>
      <c r="E68" s="668" t="s">
        <v>261</v>
      </c>
      <c r="F68" s="728" t="s">
        <v>186</v>
      </c>
      <c r="G68" s="728"/>
      <c r="H68" s="728" t="s">
        <v>187</v>
      </c>
      <c r="I68" s="729"/>
    </row>
    <row r="69" spans="1:9" hidden="1" x14ac:dyDescent="0.2">
      <c r="A69" s="656" t="s">
        <v>74</v>
      </c>
      <c r="B69" s="29" t="s">
        <v>159</v>
      </c>
      <c r="C69" s="657" t="s">
        <v>77</v>
      </c>
      <c r="D69" s="29" t="s">
        <v>159</v>
      </c>
      <c r="E69" s="658" t="s">
        <v>77</v>
      </c>
      <c r="F69" s="657" t="s">
        <v>77</v>
      </c>
      <c r="G69" s="658" t="s">
        <v>77</v>
      </c>
      <c r="H69" s="657" t="s">
        <v>77</v>
      </c>
      <c r="I69" s="658" t="s">
        <v>77</v>
      </c>
    </row>
    <row r="70" spans="1:9" hidden="1" x14ac:dyDescent="0.2">
      <c r="A70" s="659" t="s">
        <v>75</v>
      </c>
      <c r="B70" s="34" t="s">
        <v>160</v>
      </c>
      <c r="C70" s="655" t="s">
        <v>78</v>
      </c>
      <c r="D70" s="34" t="s">
        <v>160</v>
      </c>
      <c r="E70" s="660" t="s">
        <v>79</v>
      </c>
      <c r="F70" s="655" t="s">
        <v>78</v>
      </c>
      <c r="G70" s="660" t="s">
        <v>79</v>
      </c>
      <c r="H70" s="655" t="s">
        <v>78</v>
      </c>
      <c r="I70" s="660" t="s">
        <v>79</v>
      </c>
    </row>
    <row r="71" spans="1:9" hidden="1" x14ac:dyDescent="0.2">
      <c r="A71" s="661" t="s">
        <v>66</v>
      </c>
      <c r="B71" s="38" t="s">
        <v>80</v>
      </c>
      <c r="C71" s="37">
        <f t="shared" ref="C71:C83" si="10">C38*1.02</f>
        <v>27.168239069999998</v>
      </c>
      <c r="D71" s="39" t="s">
        <v>80</v>
      </c>
      <c r="E71" s="662" t="s">
        <v>80</v>
      </c>
      <c r="F71" s="70"/>
      <c r="G71" s="71"/>
      <c r="H71" s="71">
        <f>(C71-C38)/C38</f>
        <v>1.9999999999999962E-2</v>
      </c>
      <c r="I71" s="72"/>
    </row>
    <row r="72" spans="1:9" hidden="1" x14ac:dyDescent="0.2">
      <c r="A72" s="661" t="s">
        <v>158</v>
      </c>
      <c r="B72" s="42">
        <v>0.06</v>
      </c>
      <c r="C72" s="37">
        <f t="shared" si="10"/>
        <v>28.798525980000001</v>
      </c>
      <c r="D72" s="43" t="s">
        <v>80</v>
      </c>
      <c r="E72" s="662" t="s">
        <v>80</v>
      </c>
      <c r="F72" s="73">
        <f>(C72-C71)/C71</f>
        <v>6.000708790140967E-2</v>
      </c>
      <c r="G72" s="74"/>
      <c r="H72" s="74">
        <f t="shared" ref="H72:H83" si="11">(C72-C39)/C39</f>
        <v>2.0000000000000056E-2</v>
      </c>
      <c r="I72" s="75"/>
    </row>
    <row r="73" spans="1:9" hidden="1" x14ac:dyDescent="0.2">
      <c r="A73" s="663">
        <v>1</v>
      </c>
      <c r="B73" s="42">
        <v>0.06</v>
      </c>
      <c r="C73" s="37">
        <f t="shared" si="10"/>
        <v>30.526441679999998</v>
      </c>
      <c r="D73" s="43" t="s">
        <v>80</v>
      </c>
      <c r="E73" s="664" t="s">
        <v>80</v>
      </c>
      <c r="F73" s="73">
        <f t="shared" ref="F73:F83" si="12">(C73-C72)/C72</f>
        <v>6.0000143799026372E-2</v>
      </c>
      <c r="G73" s="74"/>
      <c r="H73" s="74">
        <f t="shared" si="11"/>
        <v>1.9999999999999966E-2</v>
      </c>
      <c r="I73" s="75"/>
    </row>
    <row r="74" spans="1:9" hidden="1" x14ac:dyDescent="0.2">
      <c r="A74" s="663">
        <v>3</v>
      </c>
      <c r="B74" s="42">
        <v>3.2500000000000001E-2</v>
      </c>
      <c r="C74" s="37">
        <f t="shared" si="10"/>
        <v>31.518155549999999</v>
      </c>
      <c r="D74" s="43" t="s">
        <v>80</v>
      </c>
      <c r="E74" s="45">
        <f t="shared" ref="E74:E83" si="13">E41*1.02</f>
        <v>34.10247141</v>
      </c>
      <c r="F74" s="73">
        <f t="shared" si="12"/>
        <v>3.2487044523428439E-2</v>
      </c>
      <c r="G74" s="74"/>
      <c r="H74" s="74">
        <f t="shared" si="11"/>
        <v>2.0000000000000073E-2</v>
      </c>
      <c r="I74" s="75">
        <f>(E74-E41)/E41</f>
        <v>1.9999999999999924E-2</v>
      </c>
    </row>
    <row r="75" spans="1:9" hidden="1" x14ac:dyDescent="0.2">
      <c r="A75" s="663">
        <v>5</v>
      </c>
      <c r="B75" s="42">
        <v>3.2500000000000001E-2</v>
      </c>
      <c r="C75" s="37">
        <f t="shared" si="10"/>
        <v>32.542481369999997</v>
      </c>
      <c r="D75" s="43">
        <v>0.04</v>
      </c>
      <c r="E75" s="45">
        <f t="shared" si="13"/>
        <v>35.466582689999996</v>
      </c>
      <c r="F75" s="73">
        <f t="shared" si="12"/>
        <v>3.2499548343652929E-2</v>
      </c>
      <c r="G75" s="74">
        <f>(E75-E74)/E74</f>
        <v>4.0000364302042707E-2</v>
      </c>
      <c r="H75" s="74">
        <f t="shared" si="11"/>
        <v>1.999999999999999E-2</v>
      </c>
      <c r="I75" s="75">
        <f t="shared" ref="I75:I83" si="14">(E75-E42)/E42</f>
        <v>1.9999999999999993E-2</v>
      </c>
    </row>
    <row r="76" spans="1:9" hidden="1" x14ac:dyDescent="0.2">
      <c r="A76" s="663">
        <v>7</v>
      </c>
      <c r="B76" s="42">
        <v>3.2500000000000001E-2</v>
      </c>
      <c r="C76" s="37">
        <f t="shared" si="10"/>
        <v>33.600143849999995</v>
      </c>
      <c r="D76" s="43">
        <v>0.04</v>
      </c>
      <c r="E76" s="45">
        <f t="shared" si="13"/>
        <v>36.8856684</v>
      </c>
      <c r="F76" s="73">
        <f t="shared" si="12"/>
        <v>3.2500978274355781E-2</v>
      </c>
      <c r="G76" s="74">
        <f t="shared" ref="G76:G83" si="15">(E76-E75)/E75</f>
        <v>4.0011909870305146E-2</v>
      </c>
      <c r="H76" s="74">
        <f t="shared" si="11"/>
        <v>1.9999999999999948E-2</v>
      </c>
      <c r="I76" s="75">
        <f t="shared" si="14"/>
        <v>2.000000000000008E-2</v>
      </c>
    </row>
    <row r="77" spans="1:9" hidden="1" x14ac:dyDescent="0.2">
      <c r="A77" s="663">
        <v>9</v>
      </c>
      <c r="B77" s="42">
        <v>3.2500000000000001E-2</v>
      </c>
      <c r="C77" s="37">
        <f t="shared" si="10"/>
        <v>34.692488879999999</v>
      </c>
      <c r="D77" s="43">
        <v>0.04</v>
      </c>
      <c r="E77" s="45">
        <f t="shared" si="13"/>
        <v>38.361074430000002</v>
      </c>
      <c r="F77" s="73">
        <f t="shared" si="12"/>
        <v>3.2510129566007927E-2</v>
      </c>
      <c r="G77" s="74">
        <f t="shared" si="15"/>
        <v>3.9999438643763388E-2</v>
      </c>
      <c r="H77" s="74">
        <f t="shared" si="11"/>
        <v>2.0000000000000108E-2</v>
      </c>
      <c r="I77" s="75">
        <f t="shared" si="14"/>
        <v>2.0000000000000052E-2</v>
      </c>
    </row>
    <row r="78" spans="1:9" hidden="1" x14ac:dyDescent="0.2">
      <c r="A78" s="663">
        <v>11</v>
      </c>
      <c r="B78" s="42">
        <v>3.2500000000000001E-2</v>
      </c>
      <c r="C78" s="37">
        <f t="shared" si="10"/>
        <v>35.819723519999997</v>
      </c>
      <c r="D78" s="43">
        <v>0.04</v>
      </c>
      <c r="E78" s="45">
        <f t="shared" si="13"/>
        <v>39.895699620000002</v>
      </c>
      <c r="F78" s="73">
        <f t="shared" si="12"/>
        <v>3.2492181345047319E-2</v>
      </c>
      <c r="G78" s="74">
        <f t="shared" si="15"/>
        <v>4.000474993995104E-2</v>
      </c>
      <c r="H78" s="74">
        <f t="shared" si="11"/>
        <v>2.0000000000000104E-2</v>
      </c>
      <c r="I78" s="75">
        <f t="shared" si="14"/>
        <v>2.0000000000000091E-2</v>
      </c>
    </row>
    <row r="79" spans="1:9" hidden="1" x14ac:dyDescent="0.2">
      <c r="A79" s="663">
        <v>13</v>
      </c>
      <c r="B79" s="42">
        <v>3.2500000000000001E-2</v>
      </c>
      <c r="C79" s="37">
        <f t="shared" si="10"/>
        <v>36.983711310000004</v>
      </c>
      <c r="D79" s="43">
        <v>0.04</v>
      </c>
      <c r="E79" s="45">
        <f t="shared" si="13"/>
        <v>41.491614569999996</v>
      </c>
      <c r="F79" s="73">
        <f t="shared" si="12"/>
        <v>3.2495722345542197E-2</v>
      </c>
      <c r="G79" s="74">
        <f t="shared" si="15"/>
        <v>4.0002179813885257E-2</v>
      </c>
      <c r="H79" s="74">
        <f t="shared" si="11"/>
        <v>2.0000000000000042E-2</v>
      </c>
      <c r="I79" s="75">
        <f t="shared" si="14"/>
        <v>1.9999999999999969E-2</v>
      </c>
    </row>
    <row r="80" spans="1:9" hidden="1" x14ac:dyDescent="0.2">
      <c r="A80" s="663">
        <v>15</v>
      </c>
      <c r="B80" s="42">
        <v>3.2500000000000001E-2</v>
      </c>
      <c r="C80" s="37">
        <f t="shared" si="10"/>
        <v>38.185901669999993</v>
      </c>
      <c r="D80" s="43">
        <v>0.04</v>
      </c>
      <c r="E80" s="45">
        <f t="shared" si="13"/>
        <v>43.151303999999996</v>
      </c>
      <c r="F80" s="73">
        <f t="shared" si="12"/>
        <v>3.2505941600158697E-2</v>
      </c>
      <c r="G80" s="74">
        <f t="shared" si="15"/>
        <v>4.0000598848713362E-2</v>
      </c>
      <c r="H80" s="74">
        <f t="shared" si="11"/>
        <v>1.9999999999999931E-2</v>
      </c>
      <c r="I80" s="75">
        <f t="shared" si="14"/>
        <v>2.0000000000000098E-2</v>
      </c>
    </row>
    <row r="81" spans="1:9" hidden="1" x14ac:dyDescent="0.2">
      <c r="A81" s="663">
        <v>17</v>
      </c>
      <c r="B81" s="42">
        <v>3.2500000000000001E-2</v>
      </c>
      <c r="C81" s="37">
        <f t="shared" si="10"/>
        <v>39.427019309999999</v>
      </c>
      <c r="D81" s="43">
        <v>0.04</v>
      </c>
      <c r="E81" s="45">
        <f t="shared" si="13"/>
        <v>44.877149099999997</v>
      </c>
      <c r="F81" s="73">
        <f t="shared" si="12"/>
        <v>3.2501985961354576E-2</v>
      </c>
      <c r="G81" s="74">
        <f t="shared" si="15"/>
        <v>3.9995201535508659E-2</v>
      </c>
      <c r="H81" s="74">
        <f t="shared" si="11"/>
        <v>2.0000000000000032E-2</v>
      </c>
      <c r="I81" s="75">
        <f t="shared" si="14"/>
        <v>2.000000000000007E-2</v>
      </c>
    </row>
    <row r="82" spans="1:9" hidden="1" x14ac:dyDescent="0.2">
      <c r="A82" s="663">
        <v>19</v>
      </c>
      <c r="B82" s="42">
        <v>3.2500000000000001E-2</v>
      </c>
      <c r="C82" s="37">
        <f t="shared" si="10"/>
        <v>40.708306590000007</v>
      </c>
      <c r="D82" s="43">
        <v>0.04</v>
      </c>
      <c r="E82" s="45">
        <f t="shared" si="13"/>
        <v>46.672462829999994</v>
      </c>
      <c r="F82" s="73">
        <f t="shared" si="12"/>
        <v>3.2497695804131733E-2</v>
      </c>
      <c r="G82" s="74">
        <f t="shared" si="15"/>
        <v>4.0005075322398248E-2</v>
      </c>
      <c r="H82" s="74">
        <f t="shared" si="11"/>
        <v>2.0000000000000094E-2</v>
      </c>
      <c r="I82" s="75">
        <f t="shared" si="14"/>
        <v>1.999999999999998E-2</v>
      </c>
    </row>
    <row r="83" spans="1:9" hidden="1" x14ac:dyDescent="0.2">
      <c r="A83" s="665">
        <v>21</v>
      </c>
      <c r="B83" s="48">
        <v>3.2500000000000001E-2</v>
      </c>
      <c r="C83" s="47">
        <f t="shared" si="10"/>
        <v>42.031109399999998</v>
      </c>
      <c r="D83" s="49">
        <v>3.2500000000000001E-2</v>
      </c>
      <c r="E83" s="50">
        <f t="shared" si="13"/>
        <v>48.189280859999997</v>
      </c>
      <c r="F83" s="76">
        <f t="shared" si="12"/>
        <v>3.2494665605297818E-2</v>
      </c>
      <c r="G83" s="77">
        <f t="shared" si="15"/>
        <v>3.2499206984745344E-2</v>
      </c>
      <c r="H83" s="77">
        <f t="shared" si="11"/>
        <v>0.02</v>
      </c>
      <c r="I83" s="78">
        <f t="shared" si="14"/>
        <v>2.0000000000000032E-2</v>
      </c>
    </row>
    <row r="84" spans="1:9" hidden="1" x14ac:dyDescent="0.2">
      <c r="B84" s="51"/>
      <c r="D84" s="51"/>
    </row>
    <row r="85" spans="1:9" hidden="1" x14ac:dyDescent="0.2">
      <c r="A85" s="656" t="s">
        <v>74</v>
      </c>
      <c r="B85" s="29" t="s">
        <v>159</v>
      </c>
      <c r="C85" s="657" t="s">
        <v>77</v>
      </c>
      <c r="D85" s="29" t="s">
        <v>159</v>
      </c>
      <c r="E85" s="658" t="s">
        <v>77</v>
      </c>
    </row>
    <row r="86" spans="1:9" hidden="1" x14ac:dyDescent="0.2">
      <c r="A86" s="659" t="s">
        <v>75</v>
      </c>
      <c r="B86" s="34" t="s">
        <v>160</v>
      </c>
      <c r="C86" s="655" t="s">
        <v>78</v>
      </c>
      <c r="D86" s="34" t="s">
        <v>160</v>
      </c>
      <c r="E86" s="660" t="s">
        <v>79</v>
      </c>
    </row>
    <row r="87" spans="1:9" hidden="1" x14ac:dyDescent="0.2">
      <c r="A87" s="661" t="s">
        <v>66</v>
      </c>
      <c r="B87" s="38" t="s">
        <v>80</v>
      </c>
      <c r="C87" s="68">
        <f>C71*2080</f>
        <v>56509.937265599998</v>
      </c>
      <c r="D87" s="39" t="s">
        <v>80</v>
      </c>
      <c r="E87" s="662" t="s">
        <v>80</v>
      </c>
    </row>
    <row r="88" spans="1:9" hidden="1" x14ac:dyDescent="0.2">
      <c r="A88" s="663" t="s">
        <v>76</v>
      </c>
      <c r="B88" s="42">
        <v>0.06</v>
      </c>
      <c r="C88" s="68">
        <f t="shared" ref="C88:C99" si="16">C72*2080</f>
        <v>59900.934038400002</v>
      </c>
      <c r="D88" s="43" t="s">
        <v>80</v>
      </c>
      <c r="E88" s="664" t="s">
        <v>80</v>
      </c>
    </row>
    <row r="89" spans="1:9" hidden="1" x14ac:dyDescent="0.2">
      <c r="A89" s="663">
        <v>1</v>
      </c>
      <c r="B89" s="42">
        <v>0.06</v>
      </c>
      <c r="C89" s="68">
        <f t="shared" si="16"/>
        <v>63494.998694399997</v>
      </c>
      <c r="D89" s="43" t="s">
        <v>80</v>
      </c>
      <c r="E89" s="664" t="s">
        <v>80</v>
      </c>
    </row>
    <row r="90" spans="1:9" hidden="1" x14ac:dyDescent="0.2">
      <c r="A90" s="663">
        <v>3</v>
      </c>
      <c r="B90" s="42">
        <v>3.2500000000000001E-2</v>
      </c>
      <c r="C90" s="68">
        <f t="shared" si="16"/>
        <v>65557.763544000001</v>
      </c>
      <c r="D90" s="43" t="s">
        <v>80</v>
      </c>
      <c r="E90" s="69">
        <f>E74*2080</f>
        <v>70933.140532799996</v>
      </c>
    </row>
    <row r="91" spans="1:9" hidden="1" x14ac:dyDescent="0.2">
      <c r="A91" s="663">
        <v>5</v>
      </c>
      <c r="B91" s="42">
        <v>3.2500000000000001E-2</v>
      </c>
      <c r="C91" s="68">
        <f t="shared" si="16"/>
        <v>67688.361249599999</v>
      </c>
      <c r="D91" s="43">
        <v>0.04</v>
      </c>
      <c r="E91" s="69">
        <f t="shared" ref="E91:E99" si="17">E75*2080</f>
        <v>73770.491995199991</v>
      </c>
    </row>
    <row r="92" spans="1:9" hidden="1" x14ac:dyDescent="0.2">
      <c r="A92" s="663">
        <v>7</v>
      </c>
      <c r="B92" s="42">
        <v>3.2500000000000001E-2</v>
      </c>
      <c r="C92" s="68">
        <f t="shared" si="16"/>
        <v>69888.299207999982</v>
      </c>
      <c r="D92" s="43">
        <v>0.04</v>
      </c>
      <c r="E92" s="69">
        <f t="shared" si="17"/>
        <v>76722.190272000007</v>
      </c>
    </row>
    <row r="93" spans="1:9" hidden="1" x14ac:dyDescent="0.2">
      <c r="A93" s="663">
        <v>9</v>
      </c>
      <c r="B93" s="42">
        <v>3.2500000000000001E-2</v>
      </c>
      <c r="C93" s="68">
        <f t="shared" si="16"/>
        <v>72160.376870399996</v>
      </c>
      <c r="D93" s="43">
        <v>0.04</v>
      </c>
      <c r="E93" s="69">
        <f t="shared" si="17"/>
        <v>79791.034814400002</v>
      </c>
    </row>
    <row r="94" spans="1:9" hidden="1" x14ac:dyDescent="0.2">
      <c r="A94" s="663">
        <v>11</v>
      </c>
      <c r="B94" s="42">
        <v>3.2500000000000001E-2</v>
      </c>
      <c r="C94" s="68">
        <f t="shared" si="16"/>
        <v>74505.024921599994</v>
      </c>
      <c r="D94" s="43">
        <v>0.04</v>
      </c>
      <c r="E94" s="69">
        <f t="shared" si="17"/>
        <v>82983.055209600003</v>
      </c>
    </row>
    <row r="95" spans="1:9" hidden="1" x14ac:dyDescent="0.2">
      <c r="A95" s="663">
        <v>13</v>
      </c>
      <c r="B95" s="42">
        <v>3.2500000000000001E-2</v>
      </c>
      <c r="C95" s="68">
        <f t="shared" si="16"/>
        <v>76926.119524800015</v>
      </c>
      <c r="D95" s="43">
        <v>0.04</v>
      </c>
      <c r="E95" s="69">
        <f t="shared" si="17"/>
        <v>86302.558305599989</v>
      </c>
    </row>
    <row r="96" spans="1:9" hidden="1" x14ac:dyDescent="0.2">
      <c r="A96" s="663">
        <v>15</v>
      </c>
      <c r="B96" s="42">
        <v>3.2500000000000001E-2</v>
      </c>
      <c r="C96" s="68">
        <f t="shared" si="16"/>
        <v>79426.675473599986</v>
      </c>
      <c r="D96" s="43">
        <v>0.04</v>
      </c>
      <c r="E96" s="69">
        <f t="shared" si="17"/>
        <v>89754.712319999991</v>
      </c>
    </row>
    <row r="97" spans="1:9" hidden="1" x14ac:dyDescent="0.2">
      <c r="A97" s="663">
        <v>17</v>
      </c>
      <c r="B97" s="42">
        <v>3.2500000000000001E-2</v>
      </c>
      <c r="C97" s="68">
        <f t="shared" si="16"/>
        <v>82008.2001648</v>
      </c>
      <c r="D97" s="43">
        <v>0.04</v>
      </c>
      <c r="E97" s="69">
        <f t="shared" si="17"/>
        <v>93344.470127999986</v>
      </c>
    </row>
    <row r="98" spans="1:9" hidden="1" x14ac:dyDescent="0.2">
      <c r="A98" s="663">
        <v>19</v>
      </c>
      <c r="B98" s="42">
        <v>3.2500000000000001E-2</v>
      </c>
      <c r="C98" s="68">
        <f t="shared" si="16"/>
        <v>84673.277707200017</v>
      </c>
      <c r="D98" s="43">
        <v>0.04</v>
      </c>
      <c r="E98" s="69">
        <f t="shared" si="17"/>
        <v>97078.722686399982</v>
      </c>
    </row>
    <row r="99" spans="1:9" hidden="1" x14ac:dyDescent="0.2">
      <c r="A99" s="665">
        <v>21</v>
      </c>
      <c r="B99" s="48">
        <v>3.2500000000000001E-2</v>
      </c>
      <c r="C99" s="53">
        <f t="shared" si="16"/>
        <v>87424.707551999993</v>
      </c>
      <c r="D99" s="48">
        <v>3.2500000000000001E-2</v>
      </c>
      <c r="E99" s="54">
        <f t="shared" si="17"/>
        <v>100233.70418879999</v>
      </c>
    </row>
    <row r="100" spans="1:9" hidden="1" x14ac:dyDescent="0.2">
      <c r="A100" s="650"/>
      <c r="B100" s="650"/>
      <c r="C100" s="650"/>
      <c r="D100" s="650"/>
      <c r="E100" s="650"/>
      <c r="F100" s="650"/>
      <c r="G100" s="650"/>
      <c r="H100" s="650"/>
      <c r="I100" s="650"/>
    </row>
    <row r="101" spans="1:9" hidden="1" x14ac:dyDescent="0.2">
      <c r="A101" s="666">
        <v>2.5000000000000001E-2</v>
      </c>
      <c r="B101" s="364" t="s">
        <v>198</v>
      </c>
      <c r="C101" s="667"/>
      <c r="D101" s="364"/>
      <c r="E101" s="668" t="s">
        <v>262</v>
      </c>
      <c r="F101" s="728" t="s">
        <v>186</v>
      </c>
      <c r="G101" s="728"/>
      <c r="H101" s="728" t="s">
        <v>187</v>
      </c>
      <c r="I101" s="729"/>
    </row>
    <row r="102" spans="1:9" hidden="1" x14ac:dyDescent="0.2">
      <c r="A102" s="656" t="s">
        <v>74</v>
      </c>
      <c r="B102" s="29" t="s">
        <v>159</v>
      </c>
      <c r="C102" s="657" t="s">
        <v>77</v>
      </c>
      <c r="D102" s="29" t="s">
        <v>159</v>
      </c>
      <c r="E102" s="658" t="s">
        <v>77</v>
      </c>
      <c r="F102" s="657" t="s">
        <v>77</v>
      </c>
      <c r="G102" s="658" t="s">
        <v>77</v>
      </c>
      <c r="H102" s="657" t="s">
        <v>77</v>
      </c>
      <c r="I102" s="658" t="s">
        <v>77</v>
      </c>
    </row>
    <row r="103" spans="1:9" hidden="1" x14ac:dyDescent="0.2">
      <c r="A103" s="659" t="s">
        <v>75</v>
      </c>
      <c r="B103" s="34" t="s">
        <v>160</v>
      </c>
      <c r="C103" s="655" t="s">
        <v>78</v>
      </c>
      <c r="D103" s="34" t="s">
        <v>160</v>
      </c>
      <c r="E103" s="660" t="s">
        <v>79</v>
      </c>
      <c r="F103" s="655" t="s">
        <v>78</v>
      </c>
      <c r="G103" s="660" t="s">
        <v>79</v>
      </c>
      <c r="H103" s="655" t="s">
        <v>78</v>
      </c>
      <c r="I103" s="660" t="s">
        <v>79</v>
      </c>
    </row>
    <row r="104" spans="1:9" hidden="1" x14ac:dyDescent="0.2">
      <c r="A104" s="661" t="s">
        <v>66</v>
      </c>
      <c r="B104" s="38" t="s">
        <v>80</v>
      </c>
      <c r="C104" s="37">
        <f t="shared" ref="C104:C116" si="18">C71*1.025</f>
        <v>27.847445046749996</v>
      </c>
      <c r="D104" s="39" t="s">
        <v>80</v>
      </c>
      <c r="E104" s="662" t="s">
        <v>80</v>
      </c>
      <c r="F104" s="70"/>
      <c r="G104" s="71"/>
      <c r="H104" s="71">
        <f>(C104-C71)/C71</f>
        <v>2.4999999999999922E-2</v>
      </c>
      <c r="I104" s="72"/>
    </row>
    <row r="105" spans="1:9" hidden="1" x14ac:dyDescent="0.2">
      <c r="A105" s="661" t="s">
        <v>158</v>
      </c>
      <c r="B105" s="42">
        <v>0.06</v>
      </c>
      <c r="C105" s="37">
        <f t="shared" si="18"/>
        <v>29.518489129499997</v>
      </c>
      <c r="D105" s="43" t="s">
        <v>80</v>
      </c>
      <c r="E105" s="662" t="s">
        <v>80</v>
      </c>
      <c r="F105" s="73">
        <f>(C105-C104)/C104</f>
        <v>6.0007087901409614E-2</v>
      </c>
      <c r="G105" s="74"/>
      <c r="H105" s="74">
        <f t="shared" ref="H105:H116" si="19">(C105-C72)/C72</f>
        <v>2.499999999999987E-2</v>
      </c>
      <c r="I105" s="75"/>
    </row>
    <row r="106" spans="1:9" hidden="1" x14ac:dyDescent="0.2">
      <c r="A106" s="663">
        <v>1</v>
      </c>
      <c r="B106" s="42">
        <v>0.06</v>
      </c>
      <c r="C106" s="37">
        <f t="shared" si="18"/>
        <v>31.289602721999994</v>
      </c>
      <c r="D106" s="43" t="s">
        <v>80</v>
      </c>
      <c r="E106" s="664" t="s">
        <v>80</v>
      </c>
      <c r="F106" s="73">
        <f t="shared" ref="F106:F116" si="20">(C106-C105)/C105</f>
        <v>6.0000143799026392E-2</v>
      </c>
      <c r="G106" s="74"/>
      <c r="H106" s="74">
        <f t="shared" si="19"/>
        <v>2.499999999999989E-2</v>
      </c>
      <c r="I106" s="75"/>
    </row>
    <row r="107" spans="1:9" hidden="1" x14ac:dyDescent="0.2">
      <c r="A107" s="663">
        <v>3</v>
      </c>
      <c r="B107" s="42">
        <v>3.2500000000000001E-2</v>
      </c>
      <c r="C107" s="37">
        <f t="shared" si="18"/>
        <v>32.306109438749999</v>
      </c>
      <c r="D107" s="43" t="s">
        <v>80</v>
      </c>
      <c r="E107" s="45">
        <f t="shared" ref="E107:E116" si="21">E74*1.025</f>
        <v>34.955033195249996</v>
      </c>
      <c r="F107" s="73">
        <f t="shared" si="20"/>
        <v>3.2487044523428543E-2</v>
      </c>
      <c r="G107" s="74"/>
      <c r="H107" s="74">
        <f t="shared" si="19"/>
        <v>2.4999999999999991E-2</v>
      </c>
      <c r="I107" s="75">
        <f>(E107-E74)/E74</f>
        <v>2.499999999999989E-2</v>
      </c>
    </row>
    <row r="108" spans="1:9" hidden="1" x14ac:dyDescent="0.2">
      <c r="A108" s="663">
        <v>5</v>
      </c>
      <c r="B108" s="42">
        <v>3.2500000000000001E-2</v>
      </c>
      <c r="C108" s="37">
        <f t="shared" si="18"/>
        <v>33.356043404249995</v>
      </c>
      <c r="D108" s="43">
        <v>0.04</v>
      </c>
      <c r="E108" s="45">
        <f t="shared" si="21"/>
        <v>36.35324725724999</v>
      </c>
      <c r="F108" s="73">
        <f t="shared" si="20"/>
        <v>3.2499548343652866E-2</v>
      </c>
      <c r="G108" s="74">
        <f>(E108-E107)/E107</f>
        <v>4.0000364302042651E-2</v>
      </c>
      <c r="H108" s="74">
        <f t="shared" si="19"/>
        <v>2.4999999999999929E-2</v>
      </c>
      <c r="I108" s="75">
        <f t="shared" ref="I108:I116" si="22">(E108-E75)/E75</f>
        <v>2.4999999999999838E-2</v>
      </c>
    </row>
    <row r="109" spans="1:9" hidden="1" x14ac:dyDescent="0.2">
      <c r="A109" s="663">
        <v>7</v>
      </c>
      <c r="B109" s="42">
        <v>3.2500000000000001E-2</v>
      </c>
      <c r="C109" s="37">
        <f t="shared" si="18"/>
        <v>34.440147446249995</v>
      </c>
      <c r="D109" s="43">
        <v>0.04</v>
      </c>
      <c r="E109" s="45">
        <f t="shared" si="21"/>
        <v>37.807810109999998</v>
      </c>
      <c r="F109" s="73">
        <f t="shared" si="20"/>
        <v>3.250097827435585E-2</v>
      </c>
      <c r="G109" s="74">
        <f t="shared" ref="G109:G116" si="23">(E109-E108)/E108</f>
        <v>4.0011909870305264E-2</v>
      </c>
      <c r="H109" s="74">
        <f t="shared" si="19"/>
        <v>2.5000000000000001E-2</v>
      </c>
      <c r="I109" s="75">
        <f t="shared" si="22"/>
        <v>2.4999999999999953E-2</v>
      </c>
    </row>
    <row r="110" spans="1:9" hidden="1" x14ac:dyDescent="0.2">
      <c r="A110" s="663">
        <v>9</v>
      </c>
      <c r="B110" s="42">
        <v>3.2500000000000001E-2</v>
      </c>
      <c r="C110" s="37">
        <f t="shared" si="18"/>
        <v>35.559801101999994</v>
      </c>
      <c r="D110" s="43">
        <v>0.04</v>
      </c>
      <c r="E110" s="45">
        <f t="shared" si="21"/>
        <v>39.320101290749996</v>
      </c>
      <c r="F110" s="73">
        <f t="shared" si="20"/>
        <v>3.2510129566007788E-2</v>
      </c>
      <c r="G110" s="74">
        <f t="shared" si="23"/>
        <v>3.999943864376327E-2</v>
      </c>
      <c r="H110" s="74">
        <f t="shared" si="19"/>
        <v>2.4999999999999866E-2</v>
      </c>
      <c r="I110" s="75">
        <f t="shared" si="22"/>
        <v>2.4999999999999835E-2</v>
      </c>
    </row>
    <row r="111" spans="1:9" hidden="1" x14ac:dyDescent="0.2">
      <c r="A111" s="663">
        <v>11</v>
      </c>
      <c r="B111" s="42">
        <v>3.2500000000000001E-2</v>
      </c>
      <c r="C111" s="37">
        <f t="shared" si="18"/>
        <v>36.715216607999992</v>
      </c>
      <c r="D111" s="43">
        <v>0.04</v>
      </c>
      <c r="E111" s="45">
        <f t="shared" si="21"/>
        <v>40.8930921105</v>
      </c>
      <c r="F111" s="73">
        <f t="shared" si="20"/>
        <v>3.2492181345047312E-2</v>
      </c>
      <c r="G111" s="74">
        <f t="shared" si="23"/>
        <v>4.0004749939951144E-2</v>
      </c>
      <c r="H111" s="74">
        <f t="shared" si="19"/>
        <v>2.4999999999999863E-2</v>
      </c>
      <c r="I111" s="75">
        <f t="shared" si="22"/>
        <v>2.4999999999999939E-2</v>
      </c>
    </row>
    <row r="112" spans="1:9" hidden="1" x14ac:dyDescent="0.2">
      <c r="A112" s="663">
        <v>13</v>
      </c>
      <c r="B112" s="42">
        <v>3.2500000000000001E-2</v>
      </c>
      <c r="C112" s="37">
        <f t="shared" si="18"/>
        <v>37.908304092750001</v>
      </c>
      <c r="D112" s="43">
        <v>0.04</v>
      </c>
      <c r="E112" s="45">
        <f t="shared" si="21"/>
        <v>42.528904934249994</v>
      </c>
      <c r="F112" s="73">
        <f t="shared" si="20"/>
        <v>3.2495722345542252E-2</v>
      </c>
      <c r="G112" s="74">
        <f t="shared" si="23"/>
        <v>4.000217981388527E-2</v>
      </c>
      <c r="H112" s="74">
        <f t="shared" si="19"/>
        <v>2.4999999999999915E-2</v>
      </c>
      <c r="I112" s="75">
        <f t="shared" si="22"/>
        <v>2.4999999999999949E-2</v>
      </c>
    </row>
    <row r="113" spans="1:9" hidden="1" x14ac:dyDescent="0.2">
      <c r="A113" s="663">
        <v>15</v>
      </c>
      <c r="B113" s="42">
        <v>3.2500000000000001E-2</v>
      </c>
      <c r="C113" s="37">
        <f t="shared" si="18"/>
        <v>39.140549211749992</v>
      </c>
      <c r="D113" s="43">
        <v>0.04</v>
      </c>
      <c r="E113" s="45">
        <f t="shared" si="21"/>
        <v>44.230086599999993</v>
      </c>
      <c r="F113" s="73">
        <f t="shared" si="20"/>
        <v>3.2505941600158766E-2</v>
      </c>
      <c r="G113" s="74">
        <f t="shared" si="23"/>
        <v>4.0000598848713334E-2</v>
      </c>
      <c r="H113" s="74">
        <f t="shared" si="19"/>
        <v>2.4999999999999981E-2</v>
      </c>
      <c r="I113" s="75">
        <f t="shared" si="22"/>
        <v>2.4999999999999925E-2</v>
      </c>
    </row>
    <row r="114" spans="1:9" hidden="1" x14ac:dyDescent="0.2">
      <c r="A114" s="663">
        <v>17</v>
      </c>
      <c r="B114" s="42">
        <v>3.2500000000000001E-2</v>
      </c>
      <c r="C114" s="37">
        <f t="shared" si="18"/>
        <v>40.412694792749996</v>
      </c>
      <c r="D114" s="43">
        <v>0.04</v>
      </c>
      <c r="E114" s="45">
        <f t="shared" si="21"/>
        <v>45.999077827499995</v>
      </c>
      <c r="F114" s="73">
        <f t="shared" si="20"/>
        <v>3.2501985961354514E-2</v>
      </c>
      <c r="G114" s="74">
        <f t="shared" si="23"/>
        <v>3.9995201535508701E-2</v>
      </c>
      <c r="H114" s="74">
        <f t="shared" si="19"/>
        <v>2.4999999999999925E-2</v>
      </c>
      <c r="I114" s="75">
        <f t="shared" si="22"/>
        <v>2.4999999999999967E-2</v>
      </c>
    </row>
    <row r="115" spans="1:9" hidden="1" x14ac:dyDescent="0.2">
      <c r="A115" s="663">
        <v>19</v>
      </c>
      <c r="B115" s="42">
        <v>3.2500000000000001E-2</v>
      </c>
      <c r="C115" s="37">
        <f t="shared" si="18"/>
        <v>41.726014254750005</v>
      </c>
      <c r="D115" s="43">
        <v>0.04</v>
      </c>
      <c r="E115" s="45">
        <f t="shared" si="21"/>
        <v>47.839274400749986</v>
      </c>
      <c r="F115" s="73">
        <f t="shared" si="20"/>
        <v>3.2497695804131782E-2</v>
      </c>
      <c r="G115" s="74">
        <f t="shared" si="23"/>
        <v>4.0005075322398116E-2</v>
      </c>
      <c r="H115" s="74">
        <f t="shared" si="19"/>
        <v>2.4999999999999967E-2</v>
      </c>
      <c r="I115" s="75">
        <f t="shared" si="22"/>
        <v>2.4999999999999835E-2</v>
      </c>
    </row>
    <row r="116" spans="1:9" hidden="1" x14ac:dyDescent="0.2">
      <c r="A116" s="665">
        <v>21</v>
      </c>
      <c r="B116" s="48">
        <v>3.2500000000000001E-2</v>
      </c>
      <c r="C116" s="47">
        <f t="shared" si="18"/>
        <v>43.081887134999995</v>
      </c>
      <c r="D116" s="49">
        <v>3.2500000000000001E-2</v>
      </c>
      <c r="E116" s="50">
        <f t="shared" si="21"/>
        <v>49.394012881499989</v>
      </c>
      <c r="F116" s="76">
        <f t="shared" si="20"/>
        <v>3.2494665605297783E-2</v>
      </c>
      <c r="G116" s="77">
        <f t="shared" si="23"/>
        <v>3.2499206984745357E-2</v>
      </c>
      <c r="H116" s="77">
        <f t="shared" si="19"/>
        <v>2.4999999999999929E-2</v>
      </c>
      <c r="I116" s="78">
        <f t="shared" si="22"/>
        <v>2.4999999999999852E-2</v>
      </c>
    </row>
    <row r="117" spans="1:9" hidden="1" x14ac:dyDescent="0.2">
      <c r="B117" s="51"/>
      <c r="D117" s="51"/>
    </row>
    <row r="118" spans="1:9" hidden="1" x14ac:dyDescent="0.2">
      <c r="A118" s="656" t="s">
        <v>74</v>
      </c>
      <c r="B118" s="29" t="s">
        <v>159</v>
      </c>
      <c r="C118" s="657" t="s">
        <v>77</v>
      </c>
      <c r="D118" s="29" t="s">
        <v>159</v>
      </c>
      <c r="E118" s="658" t="s">
        <v>77</v>
      </c>
    </row>
    <row r="119" spans="1:9" hidden="1" x14ac:dyDescent="0.2">
      <c r="A119" s="659" t="s">
        <v>75</v>
      </c>
      <c r="B119" s="34" t="s">
        <v>160</v>
      </c>
      <c r="C119" s="655" t="s">
        <v>78</v>
      </c>
      <c r="D119" s="34" t="s">
        <v>160</v>
      </c>
      <c r="E119" s="660" t="s">
        <v>79</v>
      </c>
    </row>
    <row r="120" spans="1:9" hidden="1" x14ac:dyDescent="0.2">
      <c r="A120" s="661" t="s">
        <v>66</v>
      </c>
      <c r="B120" s="38" t="s">
        <v>80</v>
      </c>
      <c r="C120" s="68">
        <f>C104*2080</f>
        <v>57922.685697239991</v>
      </c>
      <c r="D120" s="39" t="s">
        <v>80</v>
      </c>
      <c r="E120" s="662" t="s">
        <v>80</v>
      </c>
    </row>
    <row r="121" spans="1:9" hidden="1" x14ac:dyDescent="0.2">
      <c r="A121" s="663" t="s">
        <v>76</v>
      </c>
      <c r="B121" s="42">
        <v>0.06</v>
      </c>
      <c r="C121" s="68">
        <f t="shared" ref="C121:C132" si="24">C105*2080</f>
        <v>61398.457389359995</v>
      </c>
      <c r="D121" s="43" t="s">
        <v>80</v>
      </c>
      <c r="E121" s="664" t="s">
        <v>80</v>
      </c>
    </row>
    <row r="122" spans="1:9" hidden="1" x14ac:dyDescent="0.2">
      <c r="A122" s="663">
        <v>1</v>
      </c>
      <c r="B122" s="42">
        <v>0.06</v>
      </c>
      <c r="C122" s="68">
        <f t="shared" si="24"/>
        <v>65082.373661759986</v>
      </c>
      <c r="D122" s="43" t="s">
        <v>80</v>
      </c>
      <c r="E122" s="664" t="s">
        <v>80</v>
      </c>
    </row>
    <row r="123" spans="1:9" hidden="1" x14ac:dyDescent="0.2">
      <c r="A123" s="663">
        <v>3</v>
      </c>
      <c r="B123" s="42">
        <v>3.2500000000000001E-2</v>
      </c>
      <c r="C123" s="68">
        <f t="shared" si="24"/>
        <v>67196.707632599995</v>
      </c>
      <c r="D123" s="43" t="s">
        <v>80</v>
      </c>
      <c r="E123" s="69">
        <f>E107*2080</f>
        <v>72706.469046119993</v>
      </c>
    </row>
    <row r="124" spans="1:9" hidden="1" x14ac:dyDescent="0.2">
      <c r="A124" s="663">
        <v>5</v>
      </c>
      <c r="B124" s="42">
        <v>3.2500000000000001E-2</v>
      </c>
      <c r="C124" s="68">
        <f t="shared" si="24"/>
        <v>69380.570280839995</v>
      </c>
      <c r="D124" s="43">
        <v>0.04</v>
      </c>
      <c r="E124" s="69">
        <f t="shared" ref="E124:E132" si="25">E108*2080</f>
        <v>75614.754295079983</v>
      </c>
    </row>
    <row r="125" spans="1:9" hidden="1" x14ac:dyDescent="0.2">
      <c r="A125" s="663">
        <v>7</v>
      </c>
      <c r="B125" s="42">
        <v>3.2500000000000001E-2</v>
      </c>
      <c r="C125" s="68">
        <f t="shared" si="24"/>
        <v>71635.506688199996</v>
      </c>
      <c r="D125" s="43">
        <v>0.04</v>
      </c>
      <c r="E125" s="69">
        <f t="shared" si="25"/>
        <v>78640.245028799996</v>
      </c>
    </row>
    <row r="126" spans="1:9" hidden="1" x14ac:dyDescent="0.2">
      <c r="A126" s="663">
        <v>9</v>
      </c>
      <c r="B126" s="42">
        <v>3.2500000000000001E-2</v>
      </c>
      <c r="C126" s="68">
        <f t="shared" si="24"/>
        <v>73964.386292159994</v>
      </c>
      <c r="D126" s="43">
        <v>0.04</v>
      </c>
      <c r="E126" s="69">
        <f t="shared" si="25"/>
        <v>81785.810684759985</v>
      </c>
    </row>
    <row r="127" spans="1:9" hidden="1" x14ac:dyDescent="0.2">
      <c r="A127" s="663">
        <v>11</v>
      </c>
      <c r="B127" s="42">
        <v>3.2500000000000001E-2</v>
      </c>
      <c r="C127" s="68">
        <f t="shared" si="24"/>
        <v>76367.650544639982</v>
      </c>
      <c r="D127" s="43">
        <v>0.04</v>
      </c>
      <c r="E127" s="69">
        <f t="shared" si="25"/>
        <v>85057.631589840006</v>
      </c>
    </row>
    <row r="128" spans="1:9" hidden="1" x14ac:dyDescent="0.2">
      <c r="A128" s="663">
        <v>13</v>
      </c>
      <c r="B128" s="42">
        <v>3.2500000000000001E-2</v>
      </c>
      <c r="C128" s="68">
        <f t="shared" si="24"/>
        <v>78849.272512919997</v>
      </c>
      <c r="D128" s="43">
        <v>0.04</v>
      </c>
      <c r="E128" s="69">
        <f t="shared" si="25"/>
        <v>88460.122263239988</v>
      </c>
    </row>
    <row r="129" spans="1:9" hidden="1" x14ac:dyDescent="0.2">
      <c r="A129" s="663">
        <v>15</v>
      </c>
      <c r="B129" s="42">
        <v>3.2500000000000001E-2</v>
      </c>
      <c r="C129" s="68">
        <f t="shared" si="24"/>
        <v>81412.342360439987</v>
      </c>
      <c r="D129" s="43">
        <v>0.04</v>
      </c>
      <c r="E129" s="69">
        <f t="shared" si="25"/>
        <v>91998.580127999987</v>
      </c>
    </row>
    <row r="130" spans="1:9" hidden="1" x14ac:dyDescent="0.2">
      <c r="A130" s="663">
        <v>17</v>
      </c>
      <c r="B130" s="42">
        <v>3.2500000000000001E-2</v>
      </c>
      <c r="C130" s="68">
        <f t="shared" si="24"/>
        <v>84058.405168919984</v>
      </c>
      <c r="D130" s="43">
        <v>0.04</v>
      </c>
      <c r="E130" s="69">
        <f t="shared" si="25"/>
        <v>95678.081881199992</v>
      </c>
    </row>
    <row r="131" spans="1:9" hidden="1" x14ac:dyDescent="0.2">
      <c r="A131" s="663">
        <v>19</v>
      </c>
      <c r="B131" s="42">
        <v>3.2500000000000001E-2</v>
      </c>
      <c r="C131" s="68">
        <f t="shared" si="24"/>
        <v>86790.109649880018</v>
      </c>
      <c r="D131" s="43">
        <v>0.04</v>
      </c>
      <c r="E131" s="69">
        <f t="shared" si="25"/>
        <v>99505.690753559975</v>
      </c>
    </row>
    <row r="132" spans="1:9" hidden="1" x14ac:dyDescent="0.2">
      <c r="A132" s="665">
        <v>21</v>
      </c>
      <c r="B132" s="48">
        <v>3.2500000000000001E-2</v>
      </c>
      <c r="C132" s="53">
        <f t="shared" si="24"/>
        <v>89610.325240799997</v>
      </c>
      <c r="D132" s="48">
        <v>3.2500000000000001E-2</v>
      </c>
      <c r="E132" s="54">
        <f t="shared" si="25"/>
        <v>102739.54679351998</v>
      </c>
    </row>
    <row r="133" spans="1:9" hidden="1" x14ac:dyDescent="0.2">
      <c r="A133" s="650"/>
      <c r="B133" s="650"/>
      <c r="C133" s="650"/>
      <c r="D133" s="650"/>
      <c r="E133" s="650"/>
      <c r="F133" s="650"/>
      <c r="G133" s="650"/>
      <c r="H133" s="650"/>
      <c r="I133" s="650"/>
    </row>
    <row r="134" spans="1:9" hidden="1" x14ac:dyDescent="0.2">
      <c r="A134" s="666">
        <v>2.75E-2</v>
      </c>
      <c r="B134" s="364" t="s">
        <v>198</v>
      </c>
      <c r="C134" s="667"/>
      <c r="D134" s="364"/>
      <c r="E134" s="668" t="s">
        <v>263</v>
      </c>
      <c r="F134" s="728" t="s">
        <v>186</v>
      </c>
      <c r="G134" s="728"/>
      <c r="H134" s="728" t="s">
        <v>187</v>
      </c>
      <c r="I134" s="729"/>
    </row>
    <row r="135" spans="1:9" hidden="1" x14ac:dyDescent="0.2">
      <c r="A135" s="656" t="s">
        <v>74</v>
      </c>
      <c r="B135" s="29" t="s">
        <v>159</v>
      </c>
      <c r="C135" s="657" t="s">
        <v>77</v>
      </c>
      <c r="D135" s="29" t="s">
        <v>159</v>
      </c>
      <c r="E135" s="658" t="s">
        <v>77</v>
      </c>
      <c r="F135" s="657" t="s">
        <v>77</v>
      </c>
      <c r="G135" s="658" t="s">
        <v>77</v>
      </c>
      <c r="H135" s="657" t="s">
        <v>77</v>
      </c>
      <c r="I135" s="658" t="s">
        <v>77</v>
      </c>
    </row>
    <row r="136" spans="1:9" hidden="1" x14ac:dyDescent="0.2">
      <c r="A136" s="659" t="s">
        <v>75</v>
      </c>
      <c r="B136" s="34" t="s">
        <v>160</v>
      </c>
      <c r="C136" s="655" t="s">
        <v>78</v>
      </c>
      <c r="D136" s="34" t="s">
        <v>160</v>
      </c>
      <c r="E136" s="660" t="s">
        <v>79</v>
      </c>
      <c r="F136" s="655" t="s">
        <v>78</v>
      </c>
      <c r="G136" s="660" t="s">
        <v>79</v>
      </c>
      <c r="H136" s="655" t="s">
        <v>78</v>
      </c>
      <c r="I136" s="660" t="s">
        <v>79</v>
      </c>
    </row>
    <row r="137" spans="1:9" hidden="1" x14ac:dyDescent="0.2">
      <c r="A137" s="661" t="s">
        <v>66</v>
      </c>
      <c r="B137" s="38" t="s">
        <v>80</v>
      </c>
      <c r="C137" s="37">
        <f t="shared" ref="C137:C149" si="26">C104*1.0275</f>
        <v>28.613249785535622</v>
      </c>
      <c r="D137" s="39" t="s">
        <v>80</v>
      </c>
      <c r="E137" s="662" t="s">
        <v>80</v>
      </c>
      <c r="F137" s="70"/>
      <c r="G137" s="71"/>
      <c r="H137" s="71">
        <f>(C137-C104)/C104</f>
        <v>2.7500000000000028E-2</v>
      </c>
      <c r="I137" s="72"/>
    </row>
    <row r="138" spans="1:9" hidden="1" x14ac:dyDescent="0.2">
      <c r="A138" s="661" t="s">
        <v>158</v>
      </c>
      <c r="B138" s="42">
        <v>0.06</v>
      </c>
      <c r="C138" s="37">
        <f t="shared" si="26"/>
        <v>30.330247580561249</v>
      </c>
      <c r="D138" s="43" t="s">
        <v>80</v>
      </c>
      <c r="E138" s="662" t="s">
        <v>80</v>
      </c>
      <c r="F138" s="73">
        <f>(C138-C137)/C137</f>
        <v>6.0007087901409649E-2</v>
      </c>
      <c r="G138" s="74"/>
      <c r="H138" s="74">
        <f t="shared" ref="H138:H149" si="27">(C138-C105)/C105</f>
        <v>2.7500000000000059E-2</v>
      </c>
      <c r="I138" s="75"/>
    </row>
    <row r="139" spans="1:9" hidden="1" x14ac:dyDescent="0.2">
      <c r="A139" s="663">
        <v>1</v>
      </c>
      <c r="B139" s="42">
        <v>0.06</v>
      </c>
      <c r="C139" s="37">
        <f t="shared" si="26"/>
        <v>32.150066796854993</v>
      </c>
      <c r="D139" s="43" t="s">
        <v>80</v>
      </c>
      <c r="E139" s="664" t="s">
        <v>80</v>
      </c>
      <c r="F139" s="73">
        <f t="shared" ref="F139:F149" si="28">(C139-C138)/C138</f>
        <v>6.0000143799026302E-2</v>
      </c>
      <c r="G139" s="74"/>
      <c r="H139" s="74">
        <f t="shared" si="27"/>
        <v>2.7499999999999972E-2</v>
      </c>
      <c r="I139" s="75"/>
    </row>
    <row r="140" spans="1:9" hidden="1" x14ac:dyDescent="0.2">
      <c r="A140" s="663">
        <v>3</v>
      </c>
      <c r="B140" s="42">
        <v>3.2500000000000001E-2</v>
      </c>
      <c r="C140" s="37">
        <f t="shared" si="26"/>
        <v>33.194527448315625</v>
      </c>
      <c r="D140" s="43" t="s">
        <v>80</v>
      </c>
      <c r="E140" s="45">
        <f t="shared" ref="E140:E149" si="29">E107*1.0275</f>
        <v>35.916296608119374</v>
      </c>
      <c r="F140" s="73">
        <f t="shared" si="28"/>
        <v>3.2487044523428613E-2</v>
      </c>
      <c r="G140" s="74"/>
      <c r="H140" s="74">
        <f t="shared" si="27"/>
        <v>2.7500000000000038E-2</v>
      </c>
      <c r="I140" s="75">
        <f>(E140-E107)/E107</f>
        <v>2.7500000000000101E-2</v>
      </c>
    </row>
    <row r="141" spans="1:9" hidden="1" x14ac:dyDescent="0.2">
      <c r="A141" s="663">
        <v>5</v>
      </c>
      <c r="B141" s="42">
        <v>3.2500000000000001E-2</v>
      </c>
      <c r="C141" s="37">
        <f t="shared" si="26"/>
        <v>34.273334597866871</v>
      </c>
      <c r="D141" s="43">
        <v>0.04</v>
      </c>
      <c r="E141" s="45">
        <f t="shared" si="29"/>
        <v>37.352961556824368</v>
      </c>
      <c r="F141" s="73">
        <f t="shared" si="28"/>
        <v>3.2499548343652859E-2</v>
      </c>
      <c r="G141" s="74">
        <f>(E141-E140)/E140</f>
        <v>4.0000364302042658E-2</v>
      </c>
      <c r="H141" s="74">
        <f t="shared" si="27"/>
        <v>2.7500000000000031E-2</v>
      </c>
      <c r="I141" s="75">
        <f t="shared" ref="I141:I149" si="30">(E141-E108)/E108</f>
        <v>2.7500000000000108E-2</v>
      </c>
    </row>
    <row r="142" spans="1:9" hidden="1" x14ac:dyDescent="0.2">
      <c r="A142" s="663">
        <v>7</v>
      </c>
      <c r="B142" s="42">
        <v>3.2500000000000001E-2</v>
      </c>
      <c r="C142" s="37">
        <f t="shared" si="26"/>
        <v>35.387251501021872</v>
      </c>
      <c r="D142" s="43">
        <v>0.04</v>
      </c>
      <c r="E142" s="45">
        <f t="shared" si="29"/>
        <v>38.847524888024999</v>
      </c>
      <c r="F142" s="73">
        <f t="shared" si="28"/>
        <v>3.2500978274355885E-2</v>
      </c>
      <c r="G142" s="74">
        <f t="shared" ref="G142:G149" si="31">(E142-E141)/E141</f>
        <v>4.001190987030518E-2</v>
      </c>
      <c r="H142" s="74">
        <f t="shared" si="27"/>
        <v>2.750000000000007E-2</v>
      </c>
      <c r="I142" s="75">
        <f t="shared" si="30"/>
        <v>2.7500000000000024E-2</v>
      </c>
    </row>
    <row r="143" spans="1:9" hidden="1" x14ac:dyDescent="0.2">
      <c r="A143" s="663">
        <v>9</v>
      </c>
      <c r="B143" s="42">
        <v>3.2500000000000001E-2</v>
      </c>
      <c r="C143" s="37">
        <f t="shared" si="26"/>
        <v>36.537695632304995</v>
      </c>
      <c r="D143" s="43">
        <v>0.04</v>
      </c>
      <c r="E143" s="45">
        <f t="shared" si="29"/>
        <v>40.401404076245626</v>
      </c>
      <c r="F143" s="73">
        <f t="shared" si="28"/>
        <v>3.2510129566007746E-2</v>
      </c>
      <c r="G143" s="74">
        <f t="shared" si="31"/>
        <v>3.9999438643763381E-2</v>
      </c>
      <c r="H143" s="74">
        <f t="shared" si="27"/>
        <v>2.7500000000000028E-2</v>
      </c>
      <c r="I143" s="75">
        <f t="shared" si="30"/>
        <v>2.7500000000000139E-2</v>
      </c>
    </row>
    <row r="144" spans="1:9" hidden="1" x14ac:dyDescent="0.2">
      <c r="A144" s="663">
        <v>11</v>
      </c>
      <c r="B144" s="42">
        <v>3.2500000000000001E-2</v>
      </c>
      <c r="C144" s="37">
        <f t="shared" si="26"/>
        <v>37.724885064719992</v>
      </c>
      <c r="D144" s="43">
        <v>0.04</v>
      </c>
      <c r="E144" s="45">
        <f t="shared" si="29"/>
        <v>42.017652143538754</v>
      </c>
      <c r="F144" s="73">
        <f t="shared" si="28"/>
        <v>3.2492181345047291E-2</v>
      </c>
      <c r="G144" s="74">
        <f t="shared" si="31"/>
        <v>4.0004749939951116E-2</v>
      </c>
      <c r="H144" s="74">
        <f t="shared" si="27"/>
        <v>2.7500000000000007E-2</v>
      </c>
      <c r="I144" s="75">
        <f t="shared" si="30"/>
        <v>2.7500000000000115E-2</v>
      </c>
    </row>
    <row r="145" spans="1:9" hidden="1" x14ac:dyDescent="0.2">
      <c r="A145" s="663">
        <v>13</v>
      </c>
      <c r="B145" s="42">
        <v>3.2500000000000001E-2</v>
      </c>
      <c r="C145" s="37">
        <f t="shared" si="26"/>
        <v>38.950782455300626</v>
      </c>
      <c r="D145" s="43">
        <v>0.04</v>
      </c>
      <c r="E145" s="45">
        <f t="shared" si="29"/>
        <v>43.698449819941871</v>
      </c>
      <c r="F145" s="73">
        <f t="shared" si="28"/>
        <v>3.2495722345542245E-2</v>
      </c>
      <c r="G145" s="74">
        <f t="shared" si="31"/>
        <v>4.0002179813885215E-2</v>
      </c>
      <c r="H145" s="74">
        <f t="shared" si="27"/>
        <v>2.7500000000000004E-2</v>
      </c>
      <c r="I145" s="75">
        <f t="shared" si="30"/>
        <v>2.7500000000000059E-2</v>
      </c>
    </row>
    <row r="146" spans="1:9" hidden="1" x14ac:dyDescent="0.2">
      <c r="A146" s="663">
        <v>15</v>
      </c>
      <c r="B146" s="42">
        <v>3.2500000000000001E-2</v>
      </c>
      <c r="C146" s="37">
        <f t="shared" si="26"/>
        <v>40.216914315073119</v>
      </c>
      <c r="D146" s="43">
        <v>0.04</v>
      </c>
      <c r="E146" s="45">
        <f t="shared" si="29"/>
        <v>45.446413981499994</v>
      </c>
      <c r="F146" s="73">
        <f t="shared" si="28"/>
        <v>3.2505941600158822E-2</v>
      </c>
      <c r="G146" s="74">
        <f t="shared" si="31"/>
        <v>4.0000598848713306E-2</v>
      </c>
      <c r="H146" s="74">
        <f t="shared" si="27"/>
        <v>2.7500000000000056E-2</v>
      </c>
      <c r="I146" s="75">
        <f t="shared" si="30"/>
        <v>2.7500000000000028E-2</v>
      </c>
    </row>
    <row r="147" spans="1:9" hidden="1" x14ac:dyDescent="0.2">
      <c r="A147" s="663">
        <v>17</v>
      </c>
      <c r="B147" s="42">
        <v>3.2500000000000001E-2</v>
      </c>
      <c r="C147" s="37">
        <f t="shared" si="26"/>
        <v>41.524043899550627</v>
      </c>
      <c r="D147" s="43">
        <v>0.04</v>
      </c>
      <c r="E147" s="45">
        <f t="shared" si="29"/>
        <v>47.264052467756251</v>
      </c>
      <c r="F147" s="73">
        <f t="shared" si="28"/>
        <v>3.2501985961354611E-2</v>
      </c>
      <c r="G147" s="74">
        <f t="shared" si="31"/>
        <v>3.9995201535508798E-2</v>
      </c>
      <c r="H147" s="74">
        <f t="shared" si="27"/>
        <v>2.7500000000000156E-2</v>
      </c>
      <c r="I147" s="75">
        <f t="shared" si="30"/>
        <v>2.7500000000000125E-2</v>
      </c>
    </row>
    <row r="148" spans="1:9" hidden="1" x14ac:dyDescent="0.2">
      <c r="A148" s="663">
        <v>19</v>
      </c>
      <c r="B148" s="42">
        <v>3.2500000000000001E-2</v>
      </c>
      <c r="C148" s="37">
        <f t="shared" si="26"/>
        <v>42.873479646755634</v>
      </c>
      <c r="D148" s="43">
        <v>0.04</v>
      </c>
      <c r="E148" s="45">
        <f t="shared" si="29"/>
        <v>49.154854446770614</v>
      </c>
      <c r="F148" s="73">
        <f t="shared" si="28"/>
        <v>3.2497695804131699E-2</v>
      </c>
      <c r="G148" s="74">
        <f t="shared" si="31"/>
        <v>4.0005075322398061E-2</v>
      </c>
      <c r="H148" s="74">
        <f t="shared" si="27"/>
        <v>2.7500000000000076E-2</v>
      </c>
      <c r="I148" s="75">
        <f t="shared" si="30"/>
        <v>2.750000000000007E-2</v>
      </c>
    </row>
    <row r="149" spans="1:9" hidden="1" x14ac:dyDescent="0.2">
      <c r="A149" s="665">
        <v>21</v>
      </c>
      <c r="B149" s="48">
        <v>3.2500000000000001E-2</v>
      </c>
      <c r="C149" s="47">
        <f t="shared" si="26"/>
        <v>44.266639031212499</v>
      </c>
      <c r="D149" s="49">
        <v>3.2500000000000001E-2</v>
      </c>
      <c r="E149" s="50">
        <f t="shared" si="29"/>
        <v>50.752348235741245</v>
      </c>
      <c r="F149" s="76">
        <f t="shared" si="28"/>
        <v>3.249466560529779E-2</v>
      </c>
      <c r="G149" s="77">
        <f t="shared" si="31"/>
        <v>3.2499206984745399E-2</v>
      </c>
      <c r="H149" s="77">
        <f t="shared" si="27"/>
        <v>2.7500000000000087E-2</v>
      </c>
      <c r="I149" s="78">
        <f t="shared" si="30"/>
        <v>2.7500000000000115E-2</v>
      </c>
    </row>
    <row r="150" spans="1:9" hidden="1" x14ac:dyDescent="0.2">
      <c r="B150" s="51"/>
      <c r="D150" s="51"/>
    </row>
    <row r="151" spans="1:9" hidden="1" x14ac:dyDescent="0.2">
      <c r="A151" s="656" t="s">
        <v>74</v>
      </c>
      <c r="B151" s="29" t="s">
        <v>159</v>
      </c>
      <c r="C151" s="657" t="s">
        <v>77</v>
      </c>
      <c r="D151" s="29" t="s">
        <v>159</v>
      </c>
      <c r="E151" s="658" t="s">
        <v>77</v>
      </c>
    </row>
    <row r="152" spans="1:9" hidden="1" x14ac:dyDescent="0.2">
      <c r="A152" s="659" t="s">
        <v>75</v>
      </c>
      <c r="B152" s="34" t="s">
        <v>160</v>
      </c>
      <c r="C152" s="655" t="s">
        <v>78</v>
      </c>
      <c r="D152" s="34" t="s">
        <v>160</v>
      </c>
      <c r="E152" s="660" t="s">
        <v>79</v>
      </c>
    </row>
    <row r="153" spans="1:9" hidden="1" x14ac:dyDescent="0.2">
      <c r="A153" s="661" t="s">
        <v>66</v>
      </c>
      <c r="B153" s="38" t="s">
        <v>80</v>
      </c>
      <c r="C153" s="68">
        <f>C137*2080</f>
        <v>59515.559553914092</v>
      </c>
      <c r="D153" s="39" t="s">
        <v>80</v>
      </c>
      <c r="E153" s="662" t="s">
        <v>80</v>
      </c>
    </row>
    <row r="154" spans="1:9" hidden="1" x14ac:dyDescent="0.2">
      <c r="A154" s="663" t="s">
        <v>76</v>
      </c>
      <c r="B154" s="42">
        <v>0.06</v>
      </c>
      <c r="C154" s="68">
        <f t="shared" ref="C154:C165" si="32">C138*2080</f>
        <v>63086.914967567398</v>
      </c>
      <c r="D154" s="43" t="s">
        <v>80</v>
      </c>
      <c r="E154" s="664" t="s">
        <v>80</v>
      </c>
    </row>
    <row r="155" spans="1:9" hidden="1" x14ac:dyDescent="0.2">
      <c r="A155" s="663">
        <v>1</v>
      </c>
      <c r="B155" s="42">
        <v>0.06</v>
      </c>
      <c r="C155" s="68">
        <f t="shared" si="32"/>
        <v>66872.138937458381</v>
      </c>
      <c r="D155" s="43" t="s">
        <v>80</v>
      </c>
      <c r="E155" s="664" t="s">
        <v>80</v>
      </c>
    </row>
    <row r="156" spans="1:9" hidden="1" x14ac:dyDescent="0.2">
      <c r="A156" s="663">
        <v>3</v>
      </c>
      <c r="B156" s="42">
        <v>3.2500000000000001E-2</v>
      </c>
      <c r="C156" s="68">
        <f t="shared" si="32"/>
        <v>69044.617092496497</v>
      </c>
      <c r="D156" s="43" t="s">
        <v>80</v>
      </c>
      <c r="E156" s="69">
        <f>E140*2080</f>
        <v>74705.8969448883</v>
      </c>
    </row>
    <row r="157" spans="1:9" hidden="1" x14ac:dyDescent="0.2">
      <c r="A157" s="663">
        <v>5</v>
      </c>
      <c r="B157" s="42">
        <v>3.2500000000000001E-2</v>
      </c>
      <c r="C157" s="68">
        <f t="shared" si="32"/>
        <v>71288.535963563088</v>
      </c>
      <c r="D157" s="43">
        <v>0.04</v>
      </c>
      <c r="E157" s="69">
        <f t="shared" ref="E157:E165" si="33">E141*2080</f>
        <v>77694.160038194692</v>
      </c>
    </row>
    <row r="158" spans="1:9" hidden="1" x14ac:dyDescent="0.2">
      <c r="A158" s="663">
        <v>7</v>
      </c>
      <c r="B158" s="42">
        <v>3.2500000000000001E-2</v>
      </c>
      <c r="C158" s="68">
        <f t="shared" si="32"/>
        <v>73605.483122125501</v>
      </c>
      <c r="D158" s="43">
        <v>0.04</v>
      </c>
      <c r="E158" s="69">
        <f t="shared" si="33"/>
        <v>80802.851767091997</v>
      </c>
    </row>
    <row r="159" spans="1:9" hidden="1" x14ac:dyDescent="0.2">
      <c r="A159" s="663">
        <v>9</v>
      </c>
      <c r="B159" s="42">
        <v>3.2500000000000001E-2</v>
      </c>
      <c r="C159" s="68">
        <f t="shared" si="32"/>
        <v>75998.406915194384</v>
      </c>
      <c r="D159" s="43">
        <v>0.04</v>
      </c>
      <c r="E159" s="69">
        <f t="shared" si="33"/>
        <v>84034.92047859091</v>
      </c>
    </row>
    <row r="160" spans="1:9" hidden="1" x14ac:dyDescent="0.2">
      <c r="A160" s="663">
        <v>11</v>
      </c>
      <c r="B160" s="42">
        <v>3.2500000000000001E-2</v>
      </c>
      <c r="C160" s="68">
        <f t="shared" si="32"/>
        <v>78467.760934617589</v>
      </c>
      <c r="D160" s="43">
        <v>0.04</v>
      </c>
      <c r="E160" s="69">
        <f t="shared" si="33"/>
        <v>87396.716458560608</v>
      </c>
    </row>
    <row r="161" spans="1:9" hidden="1" x14ac:dyDescent="0.2">
      <c r="A161" s="663">
        <v>13</v>
      </c>
      <c r="B161" s="42">
        <v>3.2500000000000001E-2</v>
      </c>
      <c r="C161" s="68">
        <f t="shared" si="32"/>
        <v>81017.627507025303</v>
      </c>
      <c r="D161" s="43">
        <v>0.04</v>
      </c>
      <c r="E161" s="69">
        <f t="shared" si="33"/>
        <v>90892.775625479087</v>
      </c>
    </row>
    <row r="162" spans="1:9" hidden="1" x14ac:dyDescent="0.2">
      <c r="A162" s="663">
        <v>15</v>
      </c>
      <c r="B162" s="42">
        <v>3.2500000000000001E-2</v>
      </c>
      <c r="C162" s="68">
        <f t="shared" si="32"/>
        <v>83651.181775352088</v>
      </c>
      <c r="D162" s="43">
        <v>0.04</v>
      </c>
      <c r="E162" s="69">
        <f t="shared" si="33"/>
        <v>94528.541081519987</v>
      </c>
    </row>
    <row r="163" spans="1:9" hidden="1" x14ac:dyDescent="0.2">
      <c r="A163" s="663">
        <v>17</v>
      </c>
      <c r="B163" s="42">
        <v>3.2500000000000001E-2</v>
      </c>
      <c r="C163" s="68">
        <f t="shared" si="32"/>
        <v>86370.011311065304</v>
      </c>
      <c r="D163" s="43">
        <v>0.04</v>
      </c>
      <c r="E163" s="69">
        <f t="shared" si="33"/>
        <v>98309.229132933004</v>
      </c>
    </row>
    <row r="164" spans="1:9" hidden="1" x14ac:dyDescent="0.2">
      <c r="A164" s="663">
        <v>19</v>
      </c>
      <c r="B164" s="42">
        <v>3.2500000000000001E-2</v>
      </c>
      <c r="C164" s="68">
        <f t="shared" si="32"/>
        <v>89176.837665251718</v>
      </c>
      <c r="D164" s="43">
        <v>0.04</v>
      </c>
      <c r="E164" s="69">
        <f t="shared" si="33"/>
        <v>102242.09724928287</v>
      </c>
    </row>
    <row r="165" spans="1:9" hidden="1" x14ac:dyDescent="0.2">
      <c r="A165" s="665">
        <v>21</v>
      </c>
      <c r="B165" s="48">
        <v>3.2500000000000001E-2</v>
      </c>
      <c r="C165" s="53">
        <f t="shared" si="32"/>
        <v>92074.609184921996</v>
      </c>
      <c r="D165" s="48">
        <v>3.2500000000000001E-2</v>
      </c>
      <c r="E165" s="54">
        <f t="shared" si="33"/>
        <v>105564.8843303418</v>
      </c>
    </row>
    <row r="166" spans="1:9" hidden="1" x14ac:dyDescent="0.2"/>
    <row r="167" spans="1:9" x14ac:dyDescent="0.2">
      <c r="A167" s="666" t="s">
        <v>451</v>
      </c>
      <c r="B167" s="364" t="s">
        <v>198</v>
      </c>
      <c r="C167" s="667"/>
      <c r="D167" s="364"/>
      <c r="E167" s="668" t="s">
        <v>439</v>
      </c>
      <c r="F167" s="728" t="s">
        <v>186</v>
      </c>
      <c r="G167" s="728"/>
      <c r="H167" s="728" t="s">
        <v>187</v>
      </c>
      <c r="I167" s="729"/>
    </row>
    <row r="168" spans="1:9" x14ac:dyDescent="0.2">
      <c r="A168" s="656" t="s">
        <v>74</v>
      </c>
      <c r="B168" s="29" t="s">
        <v>159</v>
      </c>
      <c r="C168" s="657" t="s">
        <v>77</v>
      </c>
      <c r="D168" s="29" t="s">
        <v>159</v>
      </c>
      <c r="E168" s="658" t="s">
        <v>77</v>
      </c>
      <c r="F168" s="657" t="s">
        <v>77</v>
      </c>
      <c r="G168" s="658" t="s">
        <v>77</v>
      </c>
      <c r="H168" s="657" t="s">
        <v>77</v>
      </c>
      <c r="I168" s="658" t="s">
        <v>77</v>
      </c>
    </row>
    <row r="169" spans="1:9" x14ac:dyDescent="0.2">
      <c r="A169" s="659" t="s">
        <v>75</v>
      </c>
      <c r="B169" s="34" t="s">
        <v>160</v>
      </c>
      <c r="C169" s="655" t="s">
        <v>78</v>
      </c>
      <c r="D169" s="34" t="s">
        <v>160</v>
      </c>
      <c r="E169" s="660" t="s">
        <v>79</v>
      </c>
      <c r="F169" s="655" t="s">
        <v>78</v>
      </c>
      <c r="G169" s="660" t="s">
        <v>79</v>
      </c>
      <c r="H169" s="655" t="s">
        <v>78</v>
      </c>
      <c r="I169" s="660" t="s">
        <v>79</v>
      </c>
    </row>
    <row r="170" spans="1:9" x14ac:dyDescent="0.2">
      <c r="A170" s="661" t="s">
        <v>66</v>
      </c>
      <c r="B170" s="38" t="s">
        <v>80</v>
      </c>
      <c r="C170" s="37">
        <v>29.76</v>
      </c>
      <c r="D170" s="39" t="s">
        <v>80</v>
      </c>
      <c r="E170" s="37">
        <v>46.714226431057853</v>
      </c>
      <c r="F170" s="70"/>
      <c r="G170" s="71"/>
      <c r="H170" s="71"/>
      <c r="I170" s="72"/>
    </row>
    <row r="171" spans="1:9" x14ac:dyDescent="0.2">
      <c r="A171" s="663">
        <v>1</v>
      </c>
      <c r="B171" s="43">
        <v>5.45E-2</v>
      </c>
      <c r="C171" s="37">
        <v>31.381920000000001</v>
      </c>
      <c r="D171" s="43">
        <v>2.6700000000000002E-2</v>
      </c>
      <c r="E171" s="37">
        <v>47.961496276767093</v>
      </c>
      <c r="F171" s="73">
        <f>(C171-C170)/C170</f>
        <v>5.4499999999999979E-2</v>
      </c>
      <c r="G171" s="74">
        <f t="shared" ref="G171:G173" si="34">(E171-E170)/E170</f>
        <v>2.6699999999999911E-2</v>
      </c>
      <c r="H171" s="74"/>
      <c r="I171" s="75"/>
    </row>
    <row r="172" spans="1:9" x14ac:dyDescent="0.2">
      <c r="A172" s="663">
        <v>3</v>
      </c>
      <c r="B172" s="43">
        <v>5.45E-2</v>
      </c>
      <c r="C172" s="37">
        <v>33.092234640000001</v>
      </c>
      <c r="D172" s="43">
        <v>2.6700000000000002E-2</v>
      </c>
      <c r="E172" s="37">
        <v>49.242068227356775</v>
      </c>
      <c r="F172" s="73">
        <f t="shared" ref="F172:F178" si="35">(C172-C171)/C171</f>
        <v>5.45E-2</v>
      </c>
      <c r="G172" s="74">
        <f t="shared" si="34"/>
        <v>2.6700000000000008E-2</v>
      </c>
      <c r="H172" s="74"/>
      <c r="I172" s="75"/>
    </row>
    <row r="173" spans="1:9" x14ac:dyDescent="0.2">
      <c r="A173" s="663">
        <v>5</v>
      </c>
      <c r="B173" s="43">
        <v>5.45E-2</v>
      </c>
      <c r="C173" s="37">
        <v>34.895761427880004</v>
      </c>
      <c r="D173" s="43">
        <v>2.6700000000000002E-2</v>
      </c>
      <c r="E173" s="37">
        <v>50.5568314490272</v>
      </c>
      <c r="F173" s="73">
        <f t="shared" si="35"/>
        <v>5.4500000000000083E-2</v>
      </c>
      <c r="G173" s="74">
        <f t="shared" si="34"/>
        <v>2.6699999999999988E-2</v>
      </c>
      <c r="H173" s="74"/>
      <c r="I173" s="75"/>
    </row>
    <row r="174" spans="1:9" x14ac:dyDescent="0.2">
      <c r="A174" s="663">
        <v>7</v>
      </c>
      <c r="B174" s="43">
        <v>5.45E-2</v>
      </c>
      <c r="C174" s="37">
        <v>36.797580425699465</v>
      </c>
      <c r="D174" s="43">
        <v>2.6700000000000002E-2</v>
      </c>
      <c r="E174" s="37">
        <v>51.906698848716225</v>
      </c>
      <c r="F174" s="73">
        <f t="shared" si="35"/>
        <v>5.4500000000000035E-2</v>
      </c>
      <c r="G174" s="74">
        <f>(E174-E173)/E173</f>
        <v>2.669999999999997E-2</v>
      </c>
      <c r="H174" s="74"/>
      <c r="I174" s="75"/>
    </row>
    <row r="175" spans="1:9" x14ac:dyDescent="0.2">
      <c r="A175" s="663">
        <v>9</v>
      </c>
      <c r="B175" s="43">
        <v>5.45E-2</v>
      </c>
      <c r="C175" s="37">
        <v>38.803048558900088</v>
      </c>
      <c r="D175" s="43"/>
      <c r="E175" s="37"/>
      <c r="F175" s="73">
        <f t="shared" si="35"/>
        <v>5.4500000000000048E-2</v>
      </c>
      <c r="G175" s="74"/>
      <c r="H175" s="74"/>
      <c r="I175" s="75"/>
    </row>
    <row r="176" spans="1:9" x14ac:dyDescent="0.2">
      <c r="A176" s="663">
        <v>11</v>
      </c>
      <c r="B176" s="43">
        <v>5.45E-2</v>
      </c>
      <c r="C176" s="37">
        <v>40.917814705360144</v>
      </c>
      <c r="D176" s="43"/>
      <c r="E176" s="37"/>
      <c r="F176" s="73">
        <f t="shared" si="35"/>
        <v>5.4500000000000035E-2</v>
      </c>
      <c r="G176" s="74"/>
      <c r="H176" s="74"/>
      <c r="I176" s="75"/>
    </row>
    <row r="177" spans="1:9" x14ac:dyDescent="0.2">
      <c r="A177" s="663">
        <v>13</v>
      </c>
      <c r="B177" s="43">
        <v>5.45E-2</v>
      </c>
      <c r="C177" s="37">
        <v>43.147835606802268</v>
      </c>
      <c r="D177" s="43"/>
      <c r="E177" s="37"/>
      <c r="F177" s="73">
        <f t="shared" si="35"/>
        <v>5.449999999999991E-2</v>
      </c>
      <c r="G177" s="74"/>
      <c r="H177" s="74"/>
      <c r="I177" s="75"/>
    </row>
    <row r="178" spans="1:9" x14ac:dyDescent="0.2">
      <c r="A178" s="665">
        <v>15</v>
      </c>
      <c r="B178" s="48">
        <v>5.45E-2</v>
      </c>
      <c r="C178" s="47">
        <v>45.499392647372993</v>
      </c>
      <c r="D178" s="48"/>
      <c r="E178" s="54"/>
      <c r="F178" s="73">
        <f t="shared" si="35"/>
        <v>5.4500000000000035E-2</v>
      </c>
      <c r="G178" s="74"/>
      <c r="H178" s="74"/>
      <c r="I178" s="75"/>
    </row>
    <row r="179" spans="1:9" x14ac:dyDescent="0.2">
      <c r="B179" s="51"/>
      <c r="D179" s="51"/>
    </row>
    <row r="180" spans="1:9" x14ac:dyDescent="0.2">
      <c r="A180" s="656" t="s">
        <v>74</v>
      </c>
      <c r="B180" s="29" t="s">
        <v>159</v>
      </c>
      <c r="C180" s="657" t="s">
        <v>77</v>
      </c>
      <c r="D180" s="29" t="s">
        <v>159</v>
      </c>
      <c r="E180" s="658" t="s">
        <v>77</v>
      </c>
    </row>
    <row r="181" spans="1:9" x14ac:dyDescent="0.2">
      <c r="A181" s="659" t="s">
        <v>75</v>
      </c>
      <c r="B181" s="34" t="s">
        <v>160</v>
      </c>
      <c r="C181" s="655" t="s">
        <v>78</v>
      </c>
      <c r="D181" s="34" t="s">
        <v>160</v>
      </c>
      <c r="E181" s="660" t="s">
        <v>79</v>
      </c>
    </row>
    <row r="182" spans="1:9" x14ac:dyDescent="0.2">
      <c r="A182" s="661" t="s">
        <v>66</v>
      </c>
      <c r="B182" s="38" t="s">
        <v>80</v>
      </c>
      <c r="C182" s="68">
        <f t="shared" ref="C182:C190" si="36">C170*2080</f>
        <v>61900.800000000003</v>
      </c>
      <c r="D182" s="39" t="s">
        <v>80</v>
      </c>
      <c r="E182" s="69">
        <f t="shared" ref="E182:E190" si="37">E170*2080</f>
        <v>97165.590976600331</v>
      </c>
    </row>
    <row r="183" spans="1:9" x14ac:dyDescent="0.2">
      <c r="A183" s="663">
        <v>1</v>
      </c>
      <c r="B183" s="43">
        <v>5.45E-2</v>
      </c>
      <c r="C183" s="68">
        <f t="shared" si="36"/>
        <v>65274.393600000003</v>
      </c>
      <c r="D183" s="43">
        <v>2.6700000000000002E-2</v>
      </c>
      <c r="E183" s="69">
        <f t="shared" si="37"/>
        <v>99759.912255675561</v>
      </c>
    </row>
    <row r="184" spans="1:9" x14ac:dyDescent="0.2">
      <c r="A184" s="663">
        <v>3</v>
      </c>
      <c r="B184" s="43">
        <v>5.45E-2</v>
      </c>
      <c r="C184" s="68">
        <f t="shared" si="36"/>
        <v>68831.848051199995</v>
      </c>
      <c r="D184" s="43">
        <v>2.6700000000000002E-2</v>
      </c>
      <c r="E184" s="69">
        <f t="shared" si="37"/>
        <v>102423.50191290209</v>
      </c>
    </row>
    <row r="185" spans="1:9" x14ac:dyDescent="0.2">
      <c r="A185" s="663">
        <v>5</v>
      </c>
      <c r="B185" s="43">
        <v>5.45E-2</v>
      </c>
      <c r="C185" s="68">
        <f t="shared" si="36"/>
        <v>72583.183769990414</v>
      </c>
      <c r="D185" s="43">
        <v>2.6700000000000002E-2</v>
      </c>
      <c r="E185" s="69">
        <f t="shared" si="37"/>
        <v>105158.20941397658</v>
      </c>
    </row>
    <row r="186" spans="1:9" x14ac:dyDescent="0.2">
      <c r="A186" s="663">
        <v>7</v>
      </c>
      <c r="B186" s="43">
        <v>5.45E-2</v>
      </c>
      <c r="C186" s="68">
        <f t="shared" si="36"/>
        <v>76538.967285454884</v>
      </c>
      <c r="D186" s="43">
        <v>2.6700000000000002E-2</v>
      </c>
      <c r="E186" s="69">
        <f t="shared" si="37"/>
        <v>107965.93360532974</v>
      </c>
    </row>
    <row r="187" spans="1:9" x14ac:dyDescent="0.2">
      <c r="A187" s="663">
        <v>9</v>
      </c>
      <c r="B187" s="43">
        <v>5.45E-2</v>
      </c>
      <c r="C187" s="68">
        <f t="shared" si="36"/>
        <v>80710.341002512185</v>
      </c>
      <c r="D187" s="43"/>
      <c r="E187" s="69">
        <f t="shared" si="37"/>
        <v>0</v>
      </c>
    </row>
    <row r="188" spans="1:9" x14ac:dyDescent="0.2">
      <c r="A188" s="663">
        <v>11</v>
      </c>
      <c r="B188" s="43">
        <v>5.45E-2</v>
      </c>
      <c r="C188" s="68">
        <f t="shared" si="36"/>
        <v>85109.054587149105</v>
      </c>
      <c r="D188" s="43"/>
      <c r="E188" s="69">
        <f t="shared" si="37"/>
        <v>0</v>
      </c>
    </row>
    <row r="189" spans="1:9" x14ac:dyDescent="0.2">
      <c r="A189" s="663">
        <v>13</v>
      </c>
      <c r="B189" s="43">
        <v>5.45E-2</v>
      </c>
      <c r="C189" s="68">
        <f t="shared" si="36"/>
        <v>89747.498062148719</v>
      </c>
      <c r="D189" s="43"/>
      <c r="E189" s="69">
        <f t="shared" si="37"/>
        <v>0</v>
      </c>
    </row>
    <row r="190" spans="1:9" x14ac:dyDescent="0.2">
      <c r="A190" s="665">
        <v>15</v>
      </c>
      <c r="B190" s="48">
        <v>5.45E-2</v>
      </c>
      <c r="C190" s="53">
        <f t="shared" si="36"/>
        <v>94638.736706535827</v>
      </c>
      <c r="D190" s="48"/>
      <c r="E190" s="54">
        <f t="shared" si="37"/>
        <v>0</v>
      </c>
    </row>
    <row r="192" spans="1:9" x14ac:dyDescent="0.2">
      <c r="A192" s="666">
        <v>3.7499999999999999E-2</v>
      </c>
      <c r="B192" s="364" t="s">
        <v>198</v>
      </c>
      <c r="C192" s="667"/>
      <c r="D192" s="364"/>
      <c r="E192" s="668" t="s">
        <v>440</v>
      </c>
      <c r="F192" s="728" t="s">
        <v>186</v>
      </c>
      <c r="G192" s="728"/>
      <c r="H192" s="728" t="s">
        <v>187</v>
      </c>
      <c r="I192" s="729"/>
    </row>
    <row r="193" spans="1:9" x14ac:dyDescent="0.2">
      <c r="A193" s="656" t="s">
        <v>74</v>
      </c>
      <c r="B193" s="29" t="s">
        <v>159</v>
      </c>
      <c r="C193" s="657" t="s">
        <v>77</v>
      </c>
      <c r="D193" s="29" t="s">
        <v>159</v>
      </c>
      <c r="E193" s="658" t="s">
        <v>77</v>
      </c>
      <c r="F193" s="657" t="s">
        <v>77</v>
      </c>
      <c r="G193" s="658" t="s">
        <v>77</v>
      </c>
      <c r="H193" s="657" t="s">
        <v>77</v>
      </c>
      <c r="I193" s="658" t="s">
        <v>77</v>
      </c>
    </row>
    <row r="194" spans="1:9" x14ac:dyDescent="0.2">
      <c r="A194" s="659" t="s">
        <v>75</v>
      </c>
      <c r="B194" s="34" t="s">
        <v>160</v>
      </c>
      <c r="C194" s="655" t="s">
        <v>78</v>
      </c>
      <c r="D194" s="34" t="s">
        <v>160</v>
      </c>
      <c r="E194" s="660" t="s">
        <v>79</v>
      </c>
      <c r="F194" s="655" t="s">
        <v>78</v>
      </c>
      <c r="G194" s="660" t="s">
        <v>79</v>
      </c>
      <c r="H194" s="655" t="s">
        <v>78</v>
      </c>
      <c r="I194" s="660" t="s">
        <v>79</v>
      </c>
    </row>
    <row r="195" spans="1:9" x14ac:dyDescent="0.2">
      <c r="A195" s="661" t="s">
        <v>66</v>
      </c>
      <c r="B195" s="38" t="s">
        <v>80</v>
      </c>
      <c r="C195" s="37">
        <f>C170*1.0375</f>
        <v>30.876000000000005</v>
      </c>
      <c r="D195" s="39" t="s">
        <v>80</v>
      </c>
      <c r="E195" s="45">
        <f t="shared" ref="E195:E197" si="38">E170*1.0375</f>
        <v>48.466009922222526</v>
      </c>
      <c r="F195" s="70"/>
      <c r="G195" s="71"/>
      <c r="H195" s="71">
        <f>(C195-C170)/C170</f>
        <v>3.7500000000000103E-2</v>
      </c>
      <c r="I195" s="75">
        <f>(E195-E170)/E170</f>
        <v>3.7500000000000075E-2</v>
      </c>
    </row>
    <row r="196" spans="1:9" x14ac:dyDescent="0.2">
      <c r="A196" s="663">
        <v>1</v>
      </c>
      <c r="B196" s="43">
        <v>5.45E-2</v>
      </c>
      <c r="C196" s="37">
        <f t="shared" ref="C196:C203" si="39">C171*1.0375</f>
        <v>32.558742000000002</v>
      </c>
      <c r="D196" s="43">
        <v>2.6700000000000002E-2</v>
      </c>
      <c r="E196" s="45">
        <f t="shared" si="38"/>
        <v>49.760052387145862</v>
      </c>
      <c r="F196" s="73">
        <f>(C196-C195)/C195</f>
        <v>5.449999999999991E-2</v>
      </c>
      <c r="G196" s="74">
        <f t="shared" ref="G196:G198" si="40">(E196-E195)/E195</f>
        <v>2.6699999999999897E-2</v>
      </c>
      <c r="H196" s="71">
        <f t="shared" ref="H196:H203" si="41">(C196-C171)/C171</f>
        <v>3.750000000000004E-2</v>
      </c>
      <c r="I196" s="75">
        <f t="shared" ref="I196:I199" si="42">(E196-E171)/E171</f>
        <v>3.7500000000000061E-2</v>
      </c>
    </row>
    <row r="197" spans="1:9" x14ac:dyDescent="0.2">
      <c r="A197" s="663">
        <v>3</v>
      </c>
      <c r="B197" s="43">
        <v>5.45E-2</v>
      </c>
      <c r="C197" s="37">
        <f t="shared" si="39"/>
        <v>34.333193439000006</v>
      </c>
      <c r="D197" s="43">
        <v>2.6700000000000002E-2</v>
      </c>
      <c r="E197" s="45">
        <f t="shared" si="38"/>
        <v>51.088645785882662</v>
      </c>
      <c r="F197" s="73">
        <f t="shared" ref="F197:F203" si="43">(C197-C196)/C196</f>
        <v>5.4500000000000104E-2</v>
      </c>
      <c r="G197" s="74">
        <f t="shared" si="40"/>
        <v>2.6700000000000106E-2</v>
      </c>
      <c r="H197" s="71">
        <f t="shared" si="41"/>
        <v>3.7500000000000144E-2</v>
      </c>
      <c r="I197" s="75">
        <f t="shared" si="42"/>
        <v>3.7500000000000158E-2</v>
      </c>
    </row>
    <row r="198" spans="1:9" x14ac:dyDescent="0.2">
      <c r="A198" s="663">
        <v>5</v>
      </c>
      <c r="B198" s="43">
        <v>5.45E-2</v>
      </c>
      <c r="C198" s="37">
        <f t="shared" si="39"/>
        <v>36.204352481425509</v>
      </c>
      <c r="D198" s="43">
        <v>2.6700000000000002E-2</v>
      </c>
      <c r="E198" s="45">
        <f>E173*1.0375</f>
        <v>52.452712628365724</v>
      </c>
      <c r="F198" s="73">
        <f t="shared" si="43"/>
        <v>5.4500000000000097E-2</v>
      </c>
      <c r="G198" s="74">
        <f t="shared" si="40"/>
        <v>2.6699999999999904E-2</v>
      </c>
      <c r="H198" s="71">
        <f t="shared" si="41"/>
        <v>3.7500000000000158E-2</v>
      </c>
      <c r="I198" s="75">
        <f t="shared" si="42"/>
        <v>3.7500000000000075E-2</v>
      </c>
    </row>
    <row r="199" spans="1:9" x14ac:dyDescent="0.2">
      <c r="A199" s="663">
        <v>7</v>
      </c>
      <c r="B199" s="43">
        <v>5.45E-2</v>
      </c>
      <c r="C199" s="37">
        <f t="shared" si="39"/>
        <v>38.177489691663197</v>
      </c>
      <c r="D199" s="43">
        <v>2.6700000000000002E-2</v>
      </c>
      <c r="E199" s="45">
        <f>E174*1.0375</f>
        <v>53.853200055543091</v>
      </c>
      <c r="F199" s="73">
        <f t="shared" si="43"/>
        <v>5.4499999999999937E-2</v>
      </c>
      <c r="G199" s="74">
        <f>(E199-E198)/E198</f>
        <v>2.6700000000000047E-2</v>
      </c>
      <c r="H199" s="71">
        <f t="shared" si="41"/>
        <v>3.7500000000000068E-2</v>
      </c>
      <c r="I199" s="75">
        <f t="shared" si="42"/>
        <v>3.7500000000000151E-2</v>
      </c>
    </row>
    <row r="200" spans="1:9" x14ac:dyDescent="0.2">
      <c r="A200" s="663">
        <v>9</v>
      </c>
      <c r="B200" s="43">
        <v>5.45E-2</v>
      </c>
      <c r="C200" s="37">
        <f t="shared" si="39"/>
        <v>40.258162879858844</v>
      </c>
      <c r="D200" s="43"/>
      <c r="E200" s="45"/>
      <c r="F200" s="73">
        <f t="shared" si="43"/>
        <v>5.4500000000000062E-2</v>
      </c>
      <c r="G200" s="74"/>
      <c r="H200" s="71">
        <f t="shared" si="41"/>
        <v>3.7500000000000082E-2</v>
      </c>
      <c r="I200" s="75"/>
    </row>
    <row r="201" spans="1:9" x14ac:dyDescent="0.2">
      <c r="A201" s="663">
        <v>11</v>
      </c>
      <c r="B201" s="43">
        <v>5.45E-2</v>
      </c>
      <c r="C201" s="37">
        <f t="shared" si="39"/>
        <v>42.452232756811149</v>
      </c>
      <c r="D201" s="43"/>
      <c r="E201" s="45"/>
      <c r="F201" s="73">
        <f t="shared" si="43"/>
        <v>5.4499999999999958E-2</v>
      </c>
      <c r="G201" s="74"/>
      <c r="H201" s="71">
        <f t="shared" si="41"/>
        <v>3.7500000000000006E-2</v>
      </c>
      <c r="I201" s="75"/>
    </row>
    <row r="202" spans="1:9" x14ac:dyDescent="0.2">
      <c r="A202" s="663">
        <v>13</v>
      </c>
      <c r="B202" s="43">
        <v>5.45E-2</v>
      </c>
      <c r="C202" s="37">
        <f t="shared" si="39"/>
        <v>44.765879442057354</v>
      </c>
      <c r="D202" s="43"/>
      <c r="E202" s="45"/>
      <c r="F202" s="73">
        <f t="shared" si="43"/>
        <v>5.4499999999999937E-2</v>
      </c>
      <c r="G202" s="74"/>
      <c r="H202" s="71">
        <f t="shared" si="41"/>
        <v>3.7500000000000033E-2</v>
      </c>
      <c r="I202" s="75"/>
    </row>
    <row r="203" spans="1:9" x14ac:dyDescent="0.2">
      <c r="A203" s="665">
        <v>15</v>
      </c>
      <c r="B203" s="48">
        <v>5.45E-2</v>
      </c>
      <c r="C203" s="47">
        <f t="shared" si="39"/>
        <v>47.205619871649482</v>
      </c>
      <c r="D203" s="48"/>
      <c r="E203" s="54"/>
      <c r="F203" s="73">
        <f t="shared" si="43"/>
        <v>5.4500000000000041E-2</v>
      </c>
      <c r="G203" s="74"/>
      <c r="H203" s="71">
        <f t="shared" si="41"/>
        <v>3.750000000000004E-2</v>
      </c>
      <c r="I203" s="75"/>
    </row>
    <row r="204" spans="1:9" x14ac:dyDescent="0.2">
      <c r="B204" s="51"/>
      <c r="D204" s="51"/>
    </row>
    <row r="205" spans="1:9" x14ac:dyDescent="0.2">
      <c r="A205" s="656" t="s">
        <v>74</v>
      </c>
      <c r="B205" s="29" t="s">
        <v>159</v>
      </c>
      <c r="C205" s="657" t="s">
        <v>77</v>
      </c>
      <c r="D205" s="29" t="s">
        <v>159</v>
      </c>
      <c r="E205" s="658" t="s">
        <v>77</v>
      </c>
    </row>
    <row r="206" spans="1:9" x14ac:dyDescent="0.2">
      <c r="A206" s="659" t="s">
        <v>75</v>
      </c>
      <c r="B206" s="34" t="s">
        <v>160</v>
      </c>
      <c r="C206" s="655" t="s">
        <v>78</v>
      </c>
      <c r="D206" s="34" t="s">
        <v>160</v>
      </c>
      <c r="E206" s="660" t="s">
        <v>79</v>
      </c>
    </row>
    <row r="207" spans="1:9" x14ac:dyDescent="0.2">
      <c r="A207" s="661" t="s">
        <v>66</v>
      </c>
      <c r="B207" s="38" t="s">
        <v>80</v>
      </c>
      <c r="C207" s="68">
        <f t="shared" ref="C207:C215" si="44">C195*2080</f>
        <v>64222.080000000009</v>
      </c>
      <c r="D207" s="39" t="s">
        <v>80</v>
      </c>
      <c r="E207" s="69">
        <f t="shared" ref="E207:E215" si="45">E195*2080</f>
        <v>100809.30063822285</v>
      </c>
    </row>
    <row r="208" spans="1:9" x14ac:dyDescent="0.2">
      <c r="A208" s="663">
        <v>1</v>
      </c>
      <c r="B208" s="42">
        <v>0.06</v>
      </c>
      <c r="C208" s="68">
        <f t="shared" si="44"/>
        <v>67722.18336000001</v>
      </c>
      <c r="D208" s="43">
        <v>2.6700000000000002E-2</v>
      </c>
      <c r="E208" s="69">
        <f t="shared" si="45"/>
        <v>103500.9089652634</v>
      </c>
    </row>
    <row r="209" spans="1:9" x14ac:dyDescent="0.2">
      <c r="A209" s="663">
        <v>3</v>
      </c>
      <c r="B209" s="42">
        <v>0.06</v>
      </c>
      <c r="C209" s="68">
        <f t="shared" si="44"/>
        <v>71413.042353120007</v>
      </c>
      <c r="D209" s="43">
        <v>2.6700000000000002E-2</v>
      </c>
      <c r="E209" s="69">
        <f t="shared" si="45"/>
        <v>106264.38323463594</v>
      </c>
    </row>
    <row r="210" spans="1:9" x14ac:dyDescent="0.2">
      <c r="A210" s="663">
        <v>5</v>
      </c>
      <c r="B210" s="42">
        <v>3.2500000000000001E-2</v>
      </c>
      <c r="C210" s="68">
        <f t="shared" si="44"/>
        <v>75305.053161365053</v>
      </c>
      <c r="D210" s="43">
        <v>2.6700000000000002E-2</v>
      </c>
      <c r="E210" s="69">
        <f t="shared" si="45"/>
        <v>109101.6422670007</v>
      </c>
    </row>
    <row r="211" spans="1:9" x14ac:dyDescent="0.2">
      <c r="A211" s="663">
        <v>7</v>
      </c>
      <c r="B211" s="42">
        <v>3.2500000000000001E-2</v>
      </c>
      <c r="C211" s="68">
        <f t="shared" si="44"/>
        <v>79409.178558659449</v>
      </c>
      <c r="D211" s="43">
        <v>2.6700000000000002E-2</v>
      </c>
      <c r="E211" s="69">
        <f t="shared" si="45"/>
        <v>112014.65611552964</v>
      </c>
    </row>
    <row r="212" spans="1:9" x14ac:dyDescent="0.2">
      <c r="A212" s="663">
        <v>9</v>
      </c>
      <c r="B212" s="42">
        <v>3.2500000000000001E-2</v>
      </c>
      <c r="C212" s="68">
        <f t="shared" si="44"/>
        <v>83736.978790106397</v>
      </c>
      <c r="D212" s="43"/>
      <c r="E212" s="69">
        <f t="shared" si="45"/>
        <v>0</v>
      </c>
    </row>
    <row r="213" spans="1:9" x14ac:dyDescent="0.2">
      <c r="A213" s="663">
        <v>11</v>
      </c>
      <c r="B213" s="42">
        <v>3.2500000000000001E-2</v>
      </c>
      <c r="C213" s="68">
        <f t="shared" si="44"/>
        <v>88300.644134167189</v>
      </c>
      <c r="D213" s="43"/>
      <c r="E213" s="69">
        <f t="shared" si="45"/>
        <v>0</v>
      </c>
    </row>
    <row r="214" spans="1:9" x14ac:dyDescent="0.2">
      <c r="A214" s="663">
        <v>13</v>
      </c>
      <c r="B214" s="42">
        <v>3.2500000000000001E-2</v>
      </c>
      <c r="C214" s="68">
        <f t="shared" si="44"/>
        <v>93113.029239479292</v>
      </c>
      <c r="D214" s="43"/>
      <c r="E214" s="69">
        <f t="shared" si="45"/>
        <v>0</v>
      </c>
    </row>
    <row r="215" spans="1:9" x14ac:dyDescent="0.2">
      <c r="A215" s="665">
        <v>15</v>
      </c>
      <c r="B215" s="48">
        <v>3.2500000000000001E-2</v>
      </c>
      <c r="C215" s="53">
        <f t="shared" si="44"/>
        <v>98187.689333030925</v>
      </c>
      <c r="D215" s="48"/>
      <c r="E215" s="54">
        <f t="shared" si="45"/>
        <v>0</v>
      </c>
    </row>
    <row r="217" spans="1:9" x14ac:dyDescent="0.2">
      <c r="A217" s="666">
        <v>3.6200000000000003E-2</v>
      </c>
      <c r="B217" s="364" t="s">
        <v>198</v>
      </c>
      <c r="C217" s="667"/>
      <c r="D217" s="364"/>
      <c r="E217" s="668" t="s">
        <v>441</v>
      </c>
      <c r="F217" s="728" t="s">
        <v>186</v>
      </c>
      <c r="G217" s="728"/>
      <c r="H217" s="728" t="s">
        <v>187</v>
      </c>
      <c r="I217" s="729"/>
    </row>
    <row r="218" spans="1:9" x14ac:dyDescent="0.2">
      <c r="A218" s="656" t="s">
        <v>74</v>
      </c>
      <c r="B218" s="29" t="s">
        <v>159</v>
      </c>
      <c r="C218" s="657" t="s">
        <v>77</v>
      </c>
      <c r="D218" s="29" t="s">
        <v>159</v>
      </c>
      <c r="E218" s="658" t="s">
        <v>77</v>
      </c>
      <c r="F218" s="657" t="s">
        <v>77</v>
      </c>
      <c r="G218" s="658" t="s">
        <v>77</v>
      </c>
      <c r="H218" s="657" t="s">
        <v>77</v>
      </c>
      <c r="I218" s="658" t="s">
        <v>77</v>
      </c>
    </row>
    <row r="219" spans="1:9" x14ac:dyDescent="0.2">
      <c r="A219" s="659" t="s">
        <v>75</v>
      </c>
      <c r="B219" s="34" t="s">
        <v>160</v>
      </c>
      <c r="C219" s="655" t="s">
        <v>78</v>
      </c>
      <c r="D219" s="34" t="s">
        <v>160</v>
      </c>
      <c r="E219" s="660" t="s">
        <v>79</v>
      </c>
      <c r="F219" s="655" t="s">
        <v>78</v>
      </c>
      <c r="G219" s="660" t="s">
        <v>79</v>
      </c>
      <c r="H219" s="655" t="s">
        <v>78</v>
      </c>
      <c r="I219" s="660" t="s">
        <v>79</v>
      </c>
    </row>
    <row r="220" spans="1:9" x14ac:dyDescent="0.2">
      <c r="A220" s="661" t="s">
        <v>66</v>
      </c>
      <c r="B220" s="38" t="s">
        <v>80</v>
      </c>
      <c r="C220" s="37">
        <f>C195*(1+$A$217)</f>
        <v>31.993711200000007</v>
      </c>
      <c r="D220" s="39" t="s">
        <v>80</v>
      </c>
      <c r="E220" s="45">
        <f>E195*(1+$A$217)</f>
        <v>50.220479481406983</v>
      </c>
      <c r="F220" s="70"/>
      <c r="G220" s="71"/>
      <c r="H220" s="71">
        <f>(C220-C195)/C195</f>
        <v>3.6200000000000065E-2</v>
      </c>
      <c r="I220" s="75">
        <f>(E220-E195)/E195</f>
        <v>3.6200000000000038E-2</v>
      </c>
    </row>
    <row r="221" spans="1:9" x14ac:dyDescent="0.2">
      <c r="A221" s="663">
        <v>1</v>
      </c>
      <c r="B221" s="43">
        <v>5.45E-2</v>
      </c>
      <c r="C221" s="37">
        <f t="shared" ref="C221:C228" si="46">C196*(1+$A$217)</f>
        <v>33.737368460400006</v>
      </c>
      <c r="D221" s="43">
        <v>2.6700000000000002E-2</v>
      </c>
      <c r="E221" s="45">
        <f t="shared" ref="E221:E224" si="47">E196*(1+$A$217)</f>
        <v>51.561366283560545</v>
      </c>
      <c r="F221" s="73">
        <f>(C221-C220)/C220</f>
        <v>5.4499999999999958E-2</v>
      </c>
      <c r="G221" s="74">
        <f t="shared" ref="G221:G223" si="48">(E221-E220)/E220</f>
        <v>2.6699999999999922E-2</v>
      </c>
      <c r="H221" s="71">
        <f t="shared" ref="H221:H228" si="49">(C221-C196)/C196</f>
        <v>3.6200000000000114E-2</v>
      </c>
      <c r="I221" s="75">
        <f t="shared" ref="I221:I224" si="50">(E221-E196)/E196</f>
        <v>3.6200000000000065E-2</v>
      </c>
    </row>
    <row r="222" spans="1:9" x14ac:dyDescent="0.2">
      <c r="A222" s="663">
        <v>3</v>
      </c>
      <c r="B222" s="43">
        <v>5.45E-2</v>
      </c>
      <c r="C222" s="37">
        <f t="shared" si="46"/>
        <v>35.576055041491806</v>
      </c>
      <c r="D222" s="43">
        <v>2.6700000000000002E-2</v>
      </c>
      <c r="E222" s="45">
        <f t="shared" si="47"/>
        <v>52.938054763331614</v>
      </c>
      <c r="F222" s="73">
        <f t="shared" ref="F222:F228" si="51">(C222-C221)/C221</f>
        <v>5.4499999999999979E-2</v>
      </c>
      <c r="G222" s="74">
        <f t="shared" si="48"/>
        <v>2.6700000000000043E-2</v>
      </c>
      <c r="H222" s="71">
        <f t="shared" si="49"/>
        <v>3.6199999999999996E-2</v>
      </c>
      <c r="I222" s="75">
        <f t="shared" si="50"/>
        <v>3.6200000000000003E-2</v>
      </c>
    </row>
    <row r="223" spans="1:9" x14ac:dyDescent="0.2">
      <c r="A223" s="663">
        <v>5</v>
      </c>
      <c r="B223" s="43">
        <v>5.45E-2</v>
      </c>
      <c r="C223" s="37">
        <f t="shared" si="46"/>
        <v>37.514950041253115</v>
      </c>
      <c r="D223" s="43">
        <v>2.6700000000000002E-2</v>
      </c>
      <c r="E223" s="45">
        <f t="shared" si="47"/>
        <v>54.351500825512566</v>
      </c>
      <c r="F223" s="73">
        <f t="shared" si="51"/>
        <v>5.4500000000000173E-2</v>
      </c>
      <c r="G223" s="74">
        <f t="shared" si="48"/>
        <v>2.6699999999999967E-2</v>
      </c>
      <c r="H223" s="71">
        <f t="shared" si="49"/>
        <v>3.6200000000000072E-2</v>
      </c>
      <c r="I223" s="75">
        <f t="shared" si="50"/>
        <v>3.6200000000000065E-2</v>
      </c>
    </row>
    <row r="224" spans="1:9" x14ac:dyDescent="0.2">
      <c r="A224" s="663">
        <v>7</v>
      </c>
      <c r="B224" s="43">
        <v>5.45E-2</v>
      </c>
      <c r="C224" s="37">
        <f t="shared" si="46"/>
        <v>39.559514818501405</v>
      </c>
      <c r="D224" s="43">
        <v>2.6700000000000002E-2</v>
      </c>
      <c r="E224" s="45">
        <f t="shared" si="47"/>
        <v>55.802685897553751</v>
      </c>
      <c r="F224" s="73">
        <f t="shared" si="51"/>
        <v>5.4499999999999875E-2</v>
      </c>
      <c r="G224" s="74">
        <f>(E224-E223)/E223</f>
        <v>2.6699999999999977E-2</v>
      </c>
      <c r="H224" s="71">
        <f t="shared" si="49"/>
        <v>3.620000000000001E-2</v>
      </c>
      <c r="I224" s="75">
        <f t="shared" si="50"/>
        <v>3.6199999999999996E-2</v>
      </c>
    </row>
    <row r="225" spans="1:9" x14ac:dyDescent="0.2">
      <c r="A225" s="663">
        <v>9</v>
      </c>
      <c r="B225" s="43">
        <v>5.45E-2</v>
      </c>
      <c r="C225" s="37">
        <f t="shared" si="46"/>
        <v>41.715508376109732</v>
      </c>
      <c r="D225" s="43"/>
      <c r="E225" s="45"/>
      <c r="F225" s="73">
        <f t="shared" si="51"/>
        <v>5.4499999999999993E-2</v>
      </c>
      <c r="G225" s="74"/>
      <c r="H225" s="71">
        <f t="shared" si="49"/>
        <v>3.6199999999999934E-2</v>
      </c>
      <c r="I225" s="75"/>
    </row>
    <row r="226" spans="1:9" x14ac:dyDescent="0.2">
      <c r="A226" s="663">
        <v>11</v>
      </c>
      <c r="B226" s="43">
        <v>5.45E-2</v>
      </c>
      <c r="C226" s="37">
        <f t="shared" si="46"/>
        <v>43.989003582607715</v>
      </c>
      <c r="D226" s="43"/>
      <c r="E226" s="45"/>
      <c r="F226" s="73">
        <f t="shared" si="51"/>
        <v>5.4500000000000076E-2</v>
      </c>
      <c r="G226" s="74"/>
      <c r="H226" s="71">
        <f t="shared" si="49"/>
        <v>3.6200000000000059E-2</v>
      </c>
      <c r="I226" s="75"/>
    </row>
    <row r="227" spans="1:9" x14ac:dyDescent="0.2">
      <c r="A227" s="663">
        <v>13</v>
      </c>
      <c r="B227" s="43">
        <v>5.45E-2</v>
      </c>
      <c r="C227" s="37">
        <f t="shared" si="46"/>
        <v>46.386404277859832</v>
      </c>
      <c r="D227" s="43"/>
      <c r="E227" s="45"/>
      <c r="F227" s="73">
        <f t="shared" si="51"/>
        <v>5.449999999999991E-2</v>
      </c>
      <c r="G227" s="74"/>
      <c r="H227" s="71">
        <f t="shared" si="49"/>
        <v>3.6200000000000031E-2</v>
      </c>
      <c r="I227" s="75"/>
    </row>
    <row r="228" spans="1:9" x14ac:dyDescent="0.2">
      <c r="A228" s="665">
        <v>15</v>
      </c>
      <c r="B228" s="48">
        <v>5.45E-2</v>
      </c>
      <c r="C228" s="47">
        <f t="shared" si="46"/>
        <v>48.914463311003196</v>
      </c>
      <c r="D228" s="48"/>
      <c r="E228" s="54"/>
      <c r="F228" s="73">
        <f t="shared" si="51"/>
        <v>5.4500000000000076E-2</v>
      </c>
      <c r="G228" s="74"/>
      <c r="H228" s="71">
        <f t="shared" si="49"/>
        <v>3.6200000000000065E-2</v>
      </c>
      <c r="I228" s="75"/>
    </row>
    <row r="229" spans="1:9" x14ac:dyDescent="0.2">
      <c r="B229" s="51"/>
      <c r="D229" s="51"/>
    </row>
    <row r="230" spans="1:9" x14ac:dyDescent="0.2">
      <c r="A230" s="656" t="s">
        <v>74</v>
      </c>
      <c r="B230" s="29" t="s">
        <v>159</v>
      </c>
      <c r="C230" s="657" t="s">
        <v>77</v>
      </c>
      <c r="D230" s="29" t="s">
        <v>159</v>
      </c>
      <c r="E230" s="658" t="s">
        <v>77</v>
      </c>
    </row>
    <row r="231" spans="1:9" x14ac:dyDescent="0.2">
      <c r="A231" s="659" t="s">
        <v>75</v>
      </c>
      <c r="B231" s="34" t="s">
        <v>160</v>
      </c>
      <c r="C231" s="655" t="s">
        <v>78</v>
      </c>
      <c r="D231" s="34" t="s">
        <v>160</v>
      </c>
      <c r="E231" s="660" t="s">
        <v>79</v>
      </c>
    </row>
    <row r="232" spans="1:9" x14ac:dyDescent="0.2">
      <c r="A232" s="661" t="s">
        <v>66</v>
      </c>
      <c r="B232" s="38" t="s">
        <v>80</v>
      </c>
      <c r="C232" s="68">
        <f t="shared" ref="C232:C240" si="52">C220*2080</f>
        <v>66546.919296000007</v>
      </c>
      <c r="D232" s="39" t="s">
        <v>80</v>
      </c>
      <c r="E232" s="69">
        <f t="shared" ref="E232:E240" si="53">E220*2080</f>
        <v>104458.59732132652</v>
      </c>
    </row>
    <row r="233" spans="1:9" x14ac:dyDescent="0.2">
      <c r="A233" s="663">
        <v>1</v>
      </c>
      <c r="B233" s="42">
        <v>0.06</v>
      </c>
      <c r="C233" s="68">
        <f t="shared" si="52"/>
        <v>70173.72639763201</v>
      </c>
      <c r="D233" s="43">
        <v>2.6700000000000002E-2</v>
      </c>
      <c r="E233" s="69">
        <f t="shared" si="53"/>
        <v>107247.64186980593</v>
      </c>
    </row>
    <row r="234" spans="1:9" x14ac:dyDescent="0.2">
      <c r="A234" s="663">
        <v>3</v>
      </c>
      <c r="B234" s="42">
        <v>0.06</v>
      </c>
      <c r="C234" s="68">
        <f t="shared" si="52"/>
        <v>73998.194486302949</v>
      </c>
      <c r="D234" s="43">
        <v>2.6700000000000002E-2</v>
      </c>
      <c r="E234" s="69">
        <f t="shared" si="53"/>
        <v>110111.15390772976</v>
      </c>
    </row>
    <row r="235" spans="1:9" x14ac:dyDescent="0.2">
      <c r="A235" s="663">
        <v>5</v>
      </c>
      <c r="B235" s="42">
        <v>3.2500000000000001E-2</v>
      </c>
      <c r="C235" s="68">
        <f t="shared" si="52"/>
        <v>78031.096085806479</v>
      </c>
      <c r="D235" s="43">
        <v>2.6700000000000002E-2</v>
      </c>
      <c r="E235" s="69">
        <f t="shared" si="53"/>
        <v>113051.12171706614</v>
      </c>
    </row>
    <row r="236" spans="1:9" x14ac:dyDescent="0.2">
      <c r="A236" s="663">
        <v>7</v>
      </c>
      <c r="B236" s="42">
        <v>3.2500000000000001E-2</v>
      </c>
      <c r="C236" s="68">
        <f t="shared" si="52"/>
        <v>82283.79082248293</v>
      </c>
      <c r="D236" s="43">
        <v>2.6700000000000002E-2</v>
      </c>
      <c r="E236" s="69">
        <f t="shared" si="53"/>
        <v>116069.5866669118</v>
      </c>
    </row>
    <row r="237" spans="1:9" x14ac:dyDescent="0.2">
      <c r="A237" s="663">
        <v>9</v>
      </c>
      <c r="B237" s="42">
        <v>3.2500000000000001E-2</v>
      </c>
      <c r="C237" s="68">
        <f t="shared" si="52"/>
        <v>86768.257422308248</v>
      </c>
      <c r="D237" s="43"/>
      <c r="E237" s="69">
        <f t="shared" si="53"/>
        <v>0</v>
      </c>
    </row>
    <row r="238" spans="1:9" x14ac:dyDescent="0.2">
      <c r="A238" s="663">
        <v>11</v>
      </c>
      <c r="B238" s="42">
        <v>3.2500000000000001E-2</v>
      </c>
      <c r="C238" s="68">
        <f t="shared" si="52"/>
        <v>91497.127451824053</v>
      </c>
      <c r="D238" s="43"/>
      <c r="E238" s="69">
        <f t="shared" si="53"/>
        <v>0</v>
      </c>
    </row>
    <row r="239" spans="1:9" x14ac:dyDescent="0.2">
      <c r="A239" s="663">
        <v>13</v>
      </c>
      <c r="B239" s="42">
        <v>3.2500000000000001E-2</v>
      </c>
      <c r="C239" s="68">
        <f t="shared" si="52"/>
        <v>96483.720897948457</v>
      </c>
      <c r="D239" s="43"/>
      <c r="E239" s="69">
        <f t="shared" si="53"/>
        <v>0</v>
      </c>
    </row>
    <row r="240" spans="1:9" x14ac:dyDescent="0.2">
      <c r="A240" s="665">
        <v>15</v>
      </c>
      <c r="B240" s="48">
        <v>3.2500000000000001E-2</v>
      </c>
      <c r="C240" s="53">
        <f t="shared" si="52"/>
        <v>101742.08368688665</v>
      </c>
      <c r="D240" s="48"/>
      <c r="E240" s="54">
        <f t="shared" si="53"/>
        <v>0</v>
      </c>
    </row>
    <row r="242" spans="1:9" x14ac:dyDescent="0.2">
      <c r="A242" s="666">
        <v>3.5999999999999997E-2</v>
      </c>
      <c r="B242" s="364" t="s">
        <v>198</v>
      </c>
      <c r="C242" s="667"/>
      <c r="D242" s="364"/>
      <c r="E242" s="668" t="s">
        <v>442</v>
      </c>
      <c r="F242" s="728" t="s">
        <v>186</v>
      </c>
      <c r="G242" s="728"/>
      <c r="H242" s="728" t="s">
        <v>187</v>
      </c>
      <c r="I242" s="729"/>
    </row>
    <row r="243" spans="1:9" x14ac:dyDescent="0.2">
      <c r="A243" s="656" t="s">
        <v>74</v>
      </c>
      <c r="B243" s="29" t="s">
        <v>159</v>
      </c>
      <c r="C243" s="657" t="s">
        <v>77</v>
      </c>
      <c r="D243" s="29" t="s">
        <v>159</v>
      </c>
      <c r="E243" s="658" t="s">
        <v>77</v>
      </c>
      <c r="F243" s="657" t="s">
        <v>77</v>
      </c>
      <c r="G243" s="658" t="s">
        <v>77</v>
      </c>
      <c r="H243" s="657" t="s">
        <v>77</v>
      </c>
      <c r="I243" s="658" t="s">
        <v>77</v>
      </c>
    </row>
    <row r="244" spans="1:9" x14ac:dyDescent="0.2">
      <c r="A244" s="659" t="s">
        <v>75</v>
      </c>
      <c r="B244" s="34" t="s">
        <v>160</v>
      </c>
      <c r="C244" s="655" t="s">
        <v>78</v>
      </c>
      <c r="D244" s="34" t="s">
        <v>160</v>
      </c>
      <c r="E244" s="660" t="s">
        <v>79</v>
      </c>
      <c r="F244" s="655" t="s">
        <v>78</v>
      </c>
      <c r="G244" s="660" t="s">
        <v>79</v>
      </c>
      <c r="H244" s="655" t="s">
        <v>78</v>
      </c>
      <c r="I244" s="660" t="s">
        <v>79</v>
      </c>
    </row>
    <row r="245" spans="1:9" x14ac:dyDescent="0.2">
      <c r="A245" s="661" t="s">
        <v>66</v>
      </c>
      <c r="B245" s="38" t="s">
        <v>80</v>
      </c>
      <c r="C245" s="37">
        <f>C220*(1+$A$242)</f>
        <v>33.145484803200006</v>
      </c>
      <c r="D245" s="39" t="s">
        <v>80</v>
      </c>
      <c r="E245" s="45">
        <f>E220*(1+$A$242)</f>
        <v>52.028416742737633</v>
      </c>
      <c r="F245" s="70"/>
      <c r="G245" s="71"/>
      <c r="H245" s="71">
        <f>(C245-C220)/C220</f>
        <v>3.5999999999999956E-2</v>
      </c>
      <c r="I245" s="75">
        <f>(E245-E220)/E220</f>
        <v>3.5999999999999976E-2</v>
      </c>
    </row>
    <row r="246" spans="1:9" x14ac:dyDescent="0.2">
      <c r="A246" s="663">
        <v>1</v>
      </c>
      <c r="B246" s="43">
        <v>5.45E-2</v>
      </c>
      <c r="C246" s="37">
        <f t="shared" ref="C246:C253" si="54">C221*(1+$A$242)</f>
        <v>34.951913724974411</v>
      </c>
      <c r="D246" s="43">
        <v>2.6700000000000002E-2</v>
      </c>
      <c r="E246" s="45">
        <f t="shared" ref="E246:E249" si="55">E221*(1+$A$242)</f>
        <v>53.417575469768728</v>
      </c>
      <c r="F246" s="73">
        <f>(C246-C245)/C245</f>
        <v>5.4500000000000132E-2</v>
      </c>
      <c r="G246" s="74">
        <f t="shared" ref="G246:G248" si="56">(E246-E245)/E245</f>
        <v>2.6700000000000005E-2</v>
      </c>
      <c r="H246" s="71">
        <f t="shared" ref="H246:H253" si="57">(C246-C221)/C221</f>
        <v>3.6000000000000122E-2</v>
      </c>
      <c r="I246" s="75">
        <f t="shared" ref="I246:I249" si="58">(E246-E221)/E221</f>
        <v>3.600000000000006E-2</v>
      </c>
    </row>
    <row r="247" spans="1:9" x14ac:dyDescent="0.2">
      <c r="A247" s="663">
        <v>3</v>
      </c>
      <c r="B247" s="43">
        <v>5.45E-2</v>
      </c>
      <c r="C247" s="37">
        <f t="shared" si="54"/>
        <v>36.856793022985514</v>
      </c>
      <c r="D247" s="43">
        <v>2.6700000000000002E-2</v>
      </c>
      <c r="E247" s="45">
        <f t="shared" si="55"/>
        <v>54.843824734811555</v>
      </c>
      <c r="F247" s="73">
        <f t="shared" ref="F247:F253" si="59">(C247-C246)/C246</f>
        <v>5.4499999999999937E-2</v>
      </c>
      <c r="G247" s="74">
        <f t="shared" si="56"/>
        <v>2.670000000000004E-2</v>
      </c>
      <c r="H247" s="71">
        <f t="shared" si="57"/>
        <v>3.6000000000000081E-2</v>
      </c>
      <c r="I247" s="75">
        <f t="shared" si="58"/>
        <v>3.600000000000006E-2</v>
      </c>
    </row>
    <row r="248" spans="1:9" x14ac:dyDescent="0.2">
      <c r="A248" s="663">
        <v>5</v>
      </c>
      <c r="B248" s="43">
        <v>5.45E-2</v>
      </c>
      <c r="C248" s="37">
        <f t="shared" si="54"/>
        <v>38.86548824273823</v>
      </c>
      <c r="D248" s="43">
        <v>2.6700000000000002E-2</v>
      </c>
      <c r="E248" s="45">
        <f t="shared" si="55"/>
        <v>56.308154855231024</v>
      </c>
      <c r="F248" s="73">
        <f t="shared" si="59"/>
        <v>5.4500000000000173E-2</v>
      </c>
      <c r="G248" s="74">
        <f t="shared" si="56"/>
        <v>2.6700000000000002E-2</v>
      </c>
      <c r="H248" s="71">
        <f t="shared" si="57"/>
        <v>3.6000000000000081E-2</v>
      </c>
      <c r="I248" s="75">
        <f t="shared" si="58"/>
        <v>3.6000000000000094E-2</v>
      </c>
    </row>
    <row r="249" spans="1:9" x14ac:dyDescent="0.2">
      <c r="A249" s="663">
        <v>7</v>
      </c>
      <c r="B249" s="43">
        <v>5.45E-2</v>
      </c>
      <c r="C249" s="37">
        <f t="shared" si="54"/>
        <v>40.983657351967459</v>
      </c>
      <c r="D249" s="43">
        <v>2.6700000000000002E-2</v>
      </c>
      <c r="E249" s="45">
        <f t="shared" si="55"/>
        <v>57.811582589865687</v>
      </c>
      <c r="F249" s="73">
        <f t="shared" si="59"/>
        <v>5.4499999999999868E-2</v>
      </c>
      <c r="G249" s="74">
        <f>(E249-E248)/E248</f>
        <v>2.6699999999999901E-2</v>
      </c>
      <c r="H249" s="71">
        <f t="shared" si="57"/>
        <v>3.6000000000000067E-2</v>
      </c>
      <c r="I249" s="75">
        <f t="shared" si="58"/>
        <v>3.6000000000000011E-2</v>
      </c>
    </row>
    <row r="250" spans="1:9" x14ac:dyDescent="0.2">
      <c r="A250" s="663">
        <v>9</v>
      </c>
      <c r="B250" s="43">
        <v>5.45E-2</v>
      </c>
      <c r="C250" s="37">
        <f t="shared" si="54"/>
        <v>43.217266677649683</v>
      </c>
      <c r="D250" s="43"/>
      <c r="E250" s="45"/>
      <c r="F250" s="73">
        <f t="shared" si="59"/>
        <v>5.4499999999999937E-2</v>
      </c>
      <c r="G250" s="74"/>
      <c r="H250" s="71">
        <f t="shared" si="57"/>
        <v>3.6000000000000011E-2</v>
      </c>
      <c r="I250" s="75"/>
    </row>
    <row r="251" spans="1:9" x14ac:dyDescent="0.2">
      <c r="A251" s="663">
        <v>11</v>
      </c>
      <c r="B251" s="43">
        <v>5.45E-2</v>
      </c>
      <c r="C251" s="37">
        <f t="shared" si="54"/>
        <v>45.572607711581597</v>
      </c>
      <c r="D251" s="43"/>
      <c r="E251" s="45"/>
      <c r="F251" s="73">
        <f t="shared" si="59"/>
        <v>5.4500000000000152E-2</v>
      </c>
      <c r="G251" s="74"/>
      <c r="H251" s="71">
        <f t="shared" si="57"/>
        <v>3.6000000000000087E-2</v>
      </c>
      <c r="I251" s="75"/>
    </row>
    <row r="252" spans="1:9" x14ac:dyDescent="0.2">
      <c r="A252" s="663">
        <v>13</v>
      </c>
      <c r="B252" s="43">
        <v>5.45E-2</v>
      </c>
      <c r="C252" s="37">
        <f t="shared" si="54"/>
        <v>48.056314831862785</v>
      </c>
      <c r="D252" s="43"/>
      <c r="E252" s="45"/>
      <c r="F252" s="73">
        <f t="shared" si="59"/>
        <v>5.4499999999999812E-2</v>
      </c>
      <c r="G252" s="74"/>
      <c r="H252" s="71">
        <f t="shared" si="57"/>
        <v>3.599999999999999E-2</v>
      </c>
      <c r="I252" s="75"/>
    </row>
    <row r="253" spans="1:9" x14ac:dyDescent="0.2">
      <c r="A253" s="665">
        <v>15</v>
      </c>
      <c r="B253" s="48">
        <v>5.45E-2</v>
      </c>
      <c r="C253" s="47">
        <f t="shared" si="54"/>
        <v>50.675383990199315</v>
      </c>
      <c r="D253" s="48"/>
      <c r="E253" s="54"/>
      <c r="F253" s="73">
        <f t="shared" si="59"/>
        <v>5.4500000000000159E-2</v>
      </c>
      <c r="G253" s="74"/>
      <c r="H253" s="71">
        <f t="shared" si="57"/>
        <v>3.6000000000000074E-2</v>
      </c>
      <c r="I253" s="75"/>
    </row>
    <row r="254" spans="1:9" x14ac:dyDescent="0.2">
      <c r="B254" s="51"/>
      <c r="D254" s="51"/>
    </row>
    <row r="255" spans="1:9" x14ac:dyDescent="0.2">
      <c r="A255" s="656" t="s">
        <v>74</v>
      </c>
      <c r="B255" s="29" t="s">
        <v>159</v>
      </c>
      <c r="C255" s="657" t="s">
        <v>77</v>
      </c>
      <c r="D255" s="29" t="s">
        <v>159</v>
      </c>
      <c r="E255" s="658" t="s">
        <v>77</v>
      </c>
    </row>
    <row r="256" spans="1:9" x14ac:dyDescent="0.2">
      <c r="A256" s="659" t="s">
        <v>75</v>
      </c>
      <c r="B256" s="34" t="s">
        <v>160</v>
      </c>
      <c r="C256" s="655" t="s">
        <v>78</v>
      </c>
      <c r="D256" s="34" t="s">
        <v>160</v>
      </c>
      <c r="E256" s="660" t="s">
        <v>79</v>
      </c>
    </row>
    <row r="257" spans="1:5" x14ac:dyDescent="0.2">
      <c r="A257" s="661" t="s">
        <v>66</v>
      </c>
      <c r="B257" s="38" t="s">
        <v>80</v>
      </c>
      <c r="C257" s="68">
        <f t="shared" ref="C257:C265" si="60">C245*2080</f>
        <v>68942.608390656009</v>
      </c>
      <c r="D257" s="39" t="s">
        <v>80</v>
      </c>
      <c r="E257" s="69">
        <f t="shared" ref="E257:E265" si="61">E245*2080</f>
        <v>108219.10682489428</v>
      </c>
    </row>
    <row r="258" spans="1:5" x14ac:dyDescent="0.2">
      <c r="A258" s="663">
        <v>1</v>
      </c>
      <c r="B258" s="42">
        <v>0.06</v>
      </c>
      <c r="C258" s="68">
        <f t="shared" si="60"/>
        <v>72699.980547946776</v>
      </c>
      <c r="D258" s="43">
        <v>2.6700000000000002E-2</v>
      </c>
      <c r="E258" s="69">
        <f t="shared" si="61"/>
        <v>111108.55697711895</v>
      </c>
    </row>
    <row r="259" spans="1:5" x14ac:dyDescent="0.2">
      <c r="A259" s="663">
        <v>3</v>
      </c>
      <c r="B259" s="42">
        <v>0.06</v>
      </c>
      <c r="C259" s="68">
        <f t="shared" si="60"/>
        <v>76662.129487809871</v>
      </c>
      <c r="D259" s="43">
        <v>2.6700000000000002E-2</v>
      </c>
      <c r="E259" s="69">
        <f t="shared" si="61"/>
        <v>114075.15544840804</v>
      </c>
    </row>
    <row r="260" spans="1:5" x14ac:dyDescent="0.2">
      <c r="A260" s="663">
        <v>5</v>
      </c>
      <c r="B260" s="42">
        <v>3.2500000000000001E-2</v>
      </c>
      <c r="C260" s="68">
        <f t="shared" si="60"/>
        <v>80840.215544895516</v>
      </c>
      <c r="D260" s="43">
        <v>2.6700000000000002E-2</v>
      </c>
      <c r="E260" s="69">
        <f t="shared" si="61"/>
        <v>117120.96209888053</v>
      </c>
    </row>
    <row r="261" spans="1:5" x14ac:dyDescent="0.2">
      <c r="A261" s="663">
        <v>7</v>
      </c>
      <c r="B261" s="42">
        <v>3.2500000000000001E-2</v>
      </c>
      <c r="C261" s="68">
        <f t="shared" si="60"/>
        <v>85246.007292092312</v>
      </c>
      <c r="D261" s="43">
        <v>2.6700000000000002E-2</v>
      </c>
      <c r="E261" s="69">
        <f t="shared" si="61"/>
        <v>120248.09178692063</v>
      </c>
    </row>
    <row r="262" spans="1:5" x14ac:dyDescent="0.2">
      <c r="A262" s="663">
        <v>9</v>
      </c>
      <c r="B262" s="42">
        <v>3.2500000000000001E-2</v>
      </c>
      <c r="C262" s="68">
        <f t="shared" si="60"/>
        <v>89891.914689511337</v>
      </c>
      <c r="D262" s="43"/>
      <c r="E262" s="69">
        <f t="shared" si="61"/>
        <v>0</v>
      </c>
    </row>
    <row r="263" spans="1:5" x14ac:dyDescent="0.2">
      <c r="A263" s="663">
        <v>11</v>
      </c>
      <c r="B263" s="42">
        <v>3.2500000000000001E-2</v>
      </c>
      <c r="C263" s="68">
        <f t="shared" si="60"/>
        <v>94791.024040089716</v>
      </c>
      <c r="D263" s="43"/>
      <c r="E263" s="69">
        <f t="shared" si="61"/>
        <v>0</v>
      </c>
    </row>
    <row r="264" spans="1:5" x14ac:dyDescent="0.2">
      <c r="A264" s="663">
        <v>13</v>
      </c>
      <c r="B264" s="42">
        <v>3.2500000000000001E-2</v>
      </c>
      <c r="C264" s="68">
        <f t="shared" si="60"/>
        <v>99957.134850274597</v>
      </c>
      <c r="D264" s="43"/>
      <c r="E264" s="69">
        <f t="shared" si="61"/>
        <v>0</v>
      </c>
    </row>
    <row r="265" spans="1:5" x14ac:dyDescent="0.2">
      <c r="A265" s="665">
        <v>15</v>
      </c>
      <c r="B265" s="48">
        <v>3.2500000000000001E-2</v>
      </c>
      <c r="C265" s="53">
        <f t="shared" si="60"/>
        <v>105404.79869961458</v>
      </c>
      <c r="D265" s="48"/>
      <c r="E265" s="54">
        <f t="shared" si="61"/>
        <v>0</v>
      </c>
    </row>
  </sheetData>
  <mergeCells count="18">
    <mergeCell ref="F2:G2"/>
    <mergeCell ref="H2:I2"/>
    <mergeCell ref="F35:G35"/>
    <mergeCell ref="H35:I35"/>
    <mergeCell ref="F68:G68"/>
    <mergeCell ref="H68:I68"/>
    <mergeCell ref="F101:G101"/>
    <mergeCell ref="H101:I101"/>
    <mergeCell ref="F134:G134"/>
    <mergeCell ref="H134:I134"/>
    <mergeCell ref="F167:G167"/>
    <mergeCell ref="H167:I167"/>
    <mergeCell ref="F192:G192"/>
    <mergeCell ref="H192:I192"/>
    <mergeCell ref="F217:G217"/>
    <mergeCell ref="H217:I217"/>
    <mergeCell ref="F242:G242"/>
    <mergeCell ref="H242:I242"/>
  </mergeCells>
  <printOptions horizontalCentered="1"/>
  <pageMargins left="0.25" right="0.25" top="1" bottom="1" header="0.5" footer="0.5"/>
  <pageSetup orientation="portrait" horizontalDpi="4294967295" verticalDpi="4294967295" r:id="rId1"/>
  <headerFooter alignWithMargins="0"/>
  <rowBreaks count="3" manualBreakCount="3">
    <brk id="67" max="4" man="1"/>
    <brk id="100" max="4" man="1"/>
    <brk id="133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3EF1A-6717-4017-BA9B-862C7DD08F25}">
  <sheetPr>
    <pageSetUpPr fitToPage="1"/>
  </sheetPr>
  <dimension ref="A1:AM26"/>
  <sheetViews>
    <sheetView topLeftCell="L1" zoomScale="80" zoomScaleNormal="80" workbookViewId="0">
      <selection activeCell="U16" sqref="U16"/>
    </sheetView>
  </sheetViews>
  <sheetFormatPr defaultColWidth="8.7109375" defaultRowHeight="16.5" x14ac:dyDescent="0.3"/>
  <cols>
    <col min="1" max="1" width="8" style="499" customWidth="1"/>
    <col min="2" max="3" width="8.7109375" style="499"/>
    <col min="4" max="4" width="10.7109375" style="582" customWidth="1"/>
    <col min="5" max="6" width="11.42578125" style="499" customWidth="1"/>
    <col min="7" max="7" width="10.85546875" style="499" customWidth="1"/>
    <col min="8" max="8" width="12.28515625" style="499" bestFit="1" customWidth="1"/>
    <col min="9" max="9" width="12.28515625" style="499" customWidth="1"/>
    <col min="10" max="10" width="10.85546875" style="499" customWidth="1"/>
    <col min="11" max="11" width="12.28515625" style="499" bestFit="1" customWidth="1"/>
    <col min="12" max="12" width="5" style="499" customWidth="1"/>
    <col min="13" max="13" width="8.7109375" style="499"/>
    <col min="14" max="14" width="11.7109375" style="500" bestFit="1" customWidth="1"/>
    <col min="15" max="15" width="5.5703125" style="499" bestFit="1" customWidth="1"/>
    <col min="16" max="16" width="16.7109375" style="500" bestFit="1" customWidth="1"/>
    <col min="17" max="17" width="5.5703125" style="499" bestFit="1" customWidth="1"/>
    <col min="18" max="18" width="9.28515625" style="500" bestFit="1" customWidth="1"/>
    <col min="19" max="19" width="1.7109375" style="500" customWidth="1"/>
    <col min="20" max="20" width="10.28515625" style="499" bestFit="1" customWidth="1"/>
    <col min="21" max="21" width="16.7109375" style="500" bestFit="1" customWidth="1"/>
    <col min="22" max="22" width="11.7109375" style="500" bestFit="1" customWidth="1"/>
    <col min="23" max="23" width="11.7109375" style="499" bestFit="1" customWidth="1"/>
    <col min="24" max="24" width="1.7109375" style="500" customWidth="1"/>
    <col min="25" max="25" width="10.28515625" style="499" bestFit="1" customWidth="1"/>
    <col min="26" max="26" width="16.7109375" style="499" bestFit="1" customWidth="1"/>
    <col min="27" max="28" width="11.7109375" style="499" bestFit="1" customWidth="1"/>
    <col min="29" max="29" width="1.7109375" style="500" customWidth="1"/>
    <col min="30" max="30" width="10.28515625" style="499" bestFit="1" customWidth="1"/>
    <col min="31" max="31" width="16.7109375" style="499" bestFit="1" customWidth="1"/>
    <col min="32" max="33" width="11.7109375" style="499" bestFit="1" customWidth="1"/>
    <col min="34" max="34" width="1.7109375" style="500" customWidth="1"/>
    <col min="35" max="35" width="10.28515625" style="499" bestFit="1" customWidth="1"/>
    <col min="36" max="36" width="16.7109375" style="499" bestFit="1" customWidth="1"/>
    <col min="37" max="37" width="11.7109375" style="499" bestFit="1" customWidth="1"/>
    <col min="38" max="38" width="17.85546875" style="499" bestFit="1" customWidth="1"/>
    <col min="39" max="39" width="16.28515625" style="503" customWidth="1"/>
    <col min="40" max="40" width="9.42578125" style="499" customWidth="1"/>
    <col min="41" max="16384" width="8.7109375" style="499"/>
  </cols>
  <sheetData>
    <row r="1" spans="1:39" ht="18" thickTop="1" thickBot="1" x14ac:dyDescent="0.35">
      <c r="B1" s="733" t="s">
        <v>338</v>
      </c>
      <c r="C1" s="734"/>
      <c r="D1" s="734"/>
      <c r="E1" s="734"/>
      <c r="F1" s="734"/>
      <c r="G1" s="734"/>
      <c r="H1" s="734"/>
      <c r="I1" s="734"/>
      <c r="J1" s="734"/>
      <c r="K1" s="735"/>
      <c r="T1" s="501">
        <v>45474</v>
      </c>
      <c r="U1" s="502">
        <v>3.4200000000000001E-2</v>
      </c>
      <c r="V1" s="500" t="s">
        <v>159</v>
      </c>
      <c r="Y1" s="501">
        <v>45839</v>
      </c>
      <c r="AD1" s="501">
        <v>46204</v>
      </c>
      <c r="AI1" s="501">
        <v>46569</v>
      </c>
    </row>
    <row r="2" spans="1:39" s="504" customFormat="1" ht="21" thickTop="1" x14ac:dyDescent="0.3">
      <c r="B2" s="505"/>
      <c r="C2" s="506"/>
      <c r="D2" s="736" t="s">
        <v>82</v>
      </c>
      <c r="E2" s="736"/>
      <c r="F2" s="507"/>
      <c r="G2" s="737" t="s">
        <v>83</v>
      </c>
      <c r="H2" s="737"/>
      <c r="I2" s="506"/>
      <c r="J2" s="736" t="s">
        <v>339</v>
      </c>
      <c r="K2" s="738"/>
      <c r="M2" s="508" t="s">
        <v>340</v>
      </c>
      <c r="N2" s="509"/>
      <c r="O2" s="509"/>
      <c r="P2" s="510"/>
      <c r="Q2" s="509"/>
      <c r="R2" s="511"/>
      <c r="S2" s="512"/>
      <c r="T2" s="508" t="s">
        <v>341</v>
      </c>
      <c r="U2" s="513">
        <v>3.2000000000000001E-2</v>
      </c>
      <c r="V2" s="510"/>
      <c r="W2" s="511"/>
      <c r="X2" s="512"/>
      <c r="Y2" s="508" t="s">
        <v>342</v>
      </c>
      <c r="Z2" s="513">
        <f>U2</f>
        <v>3.2000000000000001E-2</v>
      </c>
      <c r="AA2" s="510"/>
      <c r="AB2" s="511"/>
      <c r="AC2" s="512"/>
      <c r="AD2" s="508" t="s">
        <v>343</v>
      </c>
      <c r="AE2" s="513">
        <f>Z2</f>
        <v>3.2000000000000001E-2</v>
      </c>
      <c r="AF2" s="510" t="s">
        <v>294</v>
      </c>
      <c r="AG2" s="511"/>
      <c r="AH2" s="512"/>
      <c r="AI2" s="508" t="s">
        <v>344</v>
      </c>
      <c r="AJ2" s="513">
        <v>3.2000000000000001E-2</v>
      </c>
      <c r="AK2" s="510"/>
      <c r="AL2" s="511"/>
      <c r="AM2" s="514"/>
    </row>
    <row r="3" spans="1:39" x14ac:dyDescent="0.3">
      <c r="B3" s="515"/>
      <c r="C3" s="516" t="s">
        <v>184</v>
      </c>
      <c r="D3" s="517" t="s">
        <v>345</v>
      </c>
      <c r="E3" s="516" t="s">
        <v>346</v>
      </c>
      <c r="F3" s="518"/>
      <c r="G3" s="518" t="s">
        <v>345</v>
      </c>
      <c r="H3" s="518" t="s">
        <v>346</v>
      </c>
      <c r="I3" s="516"/>
      <c r="J3" s="516" t="s">
        <v>345</v>
      </c>
      <c r="K3" s="519" t="s">
        <v>346</v>
      </c>
      <c r="M3" s="520"/>
      <c r="N3" s="521" t="s">
        <v>347</v>
      </c>
      <c r="O3" s="522"/>
      <c r="P3" s="522" t="s">
        <v>348</v>
      </c>
      <c r="Q3" s="521"/>
      <c r="R3" s="523" t="s">
        <v>349</v>
      </c>
      <c r="S3" s="524"/>
      <c r="T3" s="520"/>
      <c r="U3" s="521" t="s">
        <v>347</v>
      </c>
      <c r="V3" s="522" t="s">
        <v>348</v>
      </c>
      <c r="W3" s="523" t="s">
        <v>349</v>
      </c>
      <c r="X3" s="524"/>
      <c r="Y3" s="520"/>
      <c r="Z3" s="521" t="s">
        <v>347</v>
      </c>
      <c r="AA3" s="522" t="s">
        <v>348</v>
      </c>
      <c r="AB3" s="523" t="s">
        <v>349</v>
      </c>
      <c r="AC3" s="524"/>
      <c r="AD3" s="520"/>
      <c r="AE3" s="521" t="s">
        <v>347</v>
      </c>
      <c r="AF3" s="522" t="s">
        <v>348</v>
      </c>
      <c r="AG3" s="523" t="s">
        <v>349</v>
      </c>
      <c r="AH3" s="524"/>
      <c r="AI3" s="520"/>
      <c r="AJ3" s="521" t="s">
        <v>347</v>
      </c>
      <c r="AK3" s="522" t="s">
        <v>348</v>
      </c>
      <c r="AL3" s="523" t="s">
        <v>349</v>
      </c>
    </row>
    <row r="4" spans="1:39" x14ac:dyDescent="0.3">
      <c r="A4" s="525" t="s">
        <v>350</v>
      </c>
      <c r="B4" s="515" t="s">
        <v>351</v>
      </c>
      <c r="C4" s="516"/>
      <c r="D4" s="517">
        <v>28.866599999999998</v>
      </c>
      <c r="E4" s="526">
        <f>D4*2080</f>
        <v>60042.527999999998</v>
      </c>
      <c r="F4" s="527" t="s">
        <v>350</v>
      </c>
      <c r="G4" s="528">
        <f>D4*1.1</f>
        <v>31.753260000000001</v>
      </c>
      <c r="H4" s="529">
        <f>G4*2080</f>
        <v>66046.780800000008</v>
      </c>
      <c r="I4" s="530" t="s">
        <v>350</v>
      </c>
      <c r="J4" s="531">
        <f>G4*1.1</f>
        <v>34.928586000000003</v>
      </c>
      <c r="K4" s="532">
        <f>J4*2080</f>
        <v>72651.458880000006</v>
      </c>
      <c r="M4" s="533" t="s">
        <v>350</v>
      </c>
      <c r="N4" s="534">
        <f>E4/2912</f>
        <v>20.619</v>
      </c>
      <c r="O4" s="535" t="s">
        <v>350</v>
      </c>
      <c r="P4" s="536">
        <f>H4/2912</f>
        <v>22.680900000000001</v>
      </c>
      <c r="Q4" s="537" t="s">
        <v>350</v>
      </c>
      <c r="R4" s="538">
        <f>K4/2912</f>
        <v>24.948990000000002</v>
      </c>
      <c r="S4" s="539"/>
      <c r="T4" s="533" t="s">
        <v>352</v>
      </c>
      <c r="U4" s="540">
        <f>N4*(1+$U$2)</f>
        <v>21.278808000000001</v>
      </c>
      <c r="V4" s="541">
        <f>P4*(1+$U$2)</f>
        <v>23.406688800000001</v>
      </c>
      <c r="W4" s="542">
        <f>R4*(1+$U$2)</f>
        <v>25.747357680000004</v>
      </c>
      <c r="X4" s="539"/>
      <c r="Y4" s="533" t="s">
        <v>353</v>
      </c>
      <c r="Z4" s="540">
        <f>U4*(1+$Z$2)</f>
        <v>21.959729856000003</v>
      </c>
      <c r="AA4" s="541">
        <f t="shared" ref="AA4:AB18" si="0">V4*(1+$Z$2)</f>
        <v>24.155702841600004</v>
      </c>
      <c r="AB4" s="542">
        <f t="shared" si="0"/>
        <v>26.571273125760005</v>
      </c>
      <c r="AC4" s="539"/>
      <c r="AD4" s="533" t="s">
        <v>354</v>
      </c>
      <c r="AE4" s="540">
        <f t="shared" ref="AE4:AG18" si="1">Z4*(1+$AE$2)</f>
        <v>22.662441211392004</v>
      </c>
      <c r="AF4" s="541">
        <f t="shared" si="1"/>
        <v>24.928685332531206</v>
      </c>
      <c r="AG4" s="542">
        <f t="shared" si="1"/>
        <v>27.421553865784325</v>
      </c>
      <c r="AH4" s="539"/>
      <c r="AI4" s="533" t="s">
        <v>355</v>
      </c>
      <c r="AJ4" s="540">
        <f t="shared" ref="AJ4:AL18" si="2">AE4*(1+$AJ$2)</f>
        <v>23.387639330156549</v>
      </c>
      <c r="AK4" s="541">
        <f t="shared" si="2"/>
        <v>25.726403263172205</v>
      </c>
      <c r="AL4" s="542">
        <f t="shared" si="2"/>
        <v>28.299043589489425</v>
      </c>
    </row>
    <row r="5" spans="1:39" x14ac:dyDescent="0.3">
      <c r="A5" s="525" t="s">
        <v>356</v>
      </c>
      <c r="B5" s="515" t="s">
        <v>357</v>
      </c>
      <c r="C5" s="543">
        <v>2.5000000000000001E-2</v>
      </c>
      <c r="D5" s="517">
        <v>29.5884</v>
      </c>
      <c r="E5" s="526">
        <f>D5*2080</f>
        <v>61543.872000000003</v>
      </c>
      <c r="F5" s="527" t="s">
        <v>358</v>
      </c>
      <c r="G5" s="528">
        <f t="shared" ref="G5:G18" si="3">D5*1.1</f>
        <v>32.547240000000002</v>
      </c>
      <c r="H5" s="529">
        <f t="shared" ref="H5:K18" si="4">G5*2080</f>
        <v>67698.2592</v>
      </c>
      <c r="I5" s="530" t="s">
        <v>358</v>
      </c>
      <c r="J5" s="531">
        <f t="shared" ref="J5" si="5">G5*1.1</f>
        <v>35.801964000000005</v>
      </c>
      <c r="K5" s="532">
        <f t="shared" si="4"/>
        <v>74468.085120000018</v>
      </c>
      <c r="M5" s="533" t="s">
        <v>356</v>
      </c>
      <c r="N5" s="534">
        <f>E5/2912</f>
        <v>21.13457142857143</v>
      </c>
      <c r="O5" s="535" t="s">
        <v>358</v>
      </c>
      <c r="P5" s="536">
        <f>H5/2912</f>
        <v>23.24802857142857</v>
      </c>
      <c r="Q5" s="537" t="s">
        <v>358</v>
      </c>
      <c r="R5" s="538">
        <f>K5/2912</f>
        <v>25.572831428571433</v>
      </c>
      <c r="S5" s="539"/>
      <c r="T5" s="533" t="s">
        <v>359</v>
      </c>
      <c r="U5" s="540">
        <f>U4*(1+$U$1)</f>
        <v>22.006543233600002</v>
      </c>
      <c r="V5" s="541">
        <f>V4*(1+$U$1)</f>
        <v>24.207197556960001</v>
      </c>
      <c r="W5" s="542">
        <f>W4*(1+$U$1)</f>
        <v>26.627917312656002</v>
      </c>
      <c r="X5" s="539"/>
      <c r="Y5" s="533" t="s">
        <v>360</v>
      </c>
      <c r="Z5" s="540">
        <f t="shared" ref="Z5:Z18" si="6">U5*(1+$Z$2)</f>
        <v>22.710752617075205</v>
      </c>
      <c r="AA5" s="541">
        <f t="shared" si="0"/>
        <v>24.98182787878272</v>
      </c>
      <c r="AB5" s="542">
        <f t="shared" si="0"/>
        <v>27.480010666660995</v>
      </c>
      <c r="AC5" s="539"/>
      <c r="AD5" s="533" t="s">
        <v>361</v>
      </c>
      <c r="AE5" s="540">
        <f t="shared" si="1"/>
        <v>23.437496700821612</v>
      </c>
      <c r="AF5" s="541">
        <f t="shared" si="1"/>
        <v>25.781246370903769</v>
      </c>
      <c r="AG5" s="542">
        <f t="shared" si="1"/>
        <v>28.359371007994149</v>
      </c>
      <c r="AH5" s="539"/>
      <c r="AI5" s="533" t="s">
        <v>362</v>
      </c>
      <c r="AJ5" s="540">
        <f t="shared" si="2"/>
        <v>24.187496595247904</v>
      </c>
      <c r="AK5" s="541">
        <f t="shared" si="2"/>
        <v>26.606246254772692</v>
      </c>
      <c r="AL5" s="542">
        <f t="shared" si="2"/>
        <v>29.266870880249961</v>
      </c>
    </row>
    <row r="6" spans="1:39" x14ac:dyDescent="0.3">
      <c r="A6" s="525" t="s">
        <v>358</v>
      </c>
      <c r="B6" s="515">
        <v>1</v>
      </c>
      <c r="C6" s="543">
        <v>0.03</v>
      </c>
      <c r="D6" s="517">
        <v>30.475999999999999</v>
      </c>
      <c r="E6" s="526">
        <f>D6*2080</f>
        <v>63390.080000000002</v>
      </c>
      <c r="F6" s="544">
        <v>0</v>
      </c>
      <c r="G6" s="544">
        <v>0</v>
      </c>
      <c r="H6" s="544">
        <v>0</v>
      </c>
      <c r="I6" s="544">
        <v>0</v>
      </c>
      <c r="J6" s="544">
        <v>0</v>
      </c>
      <c r="K6" s="545">
        <v>0</v>
      </c>
      <c r="L6" s="499" t="s">
        <v>294</v>
      </c>
      <c r="M6" s="533" t="s">
        <v>358</v>
      </c>
      <c r="N6" s="534">
        <f>E6/2912</f>
        <v>21.76857142857143</v>
      </c>
      <c r="O6" s="546"/>
      <c r="P6" s="547">
        <f t="shared" ref="P6" si="7">G6*(1+$N$2)</f>
        <v>0</v>
      </c>
      <c r="Q6" s="546"/>
      <c r="R6" s="548">
        <f t="shared" ref="R6" si="8">J6*(1+$N$2)</f>
        <v>0</v>
      </c>
      <c r="S6" s="539"/>
      <c r="T6" s="533" t="s">
        <v>363</v>
      </c>
      <c r="U6" s="540">
        <f>U5*(1+$U$1)</f>
        <v>22.759167012189124</v>
      </c>
      <c r="V6" s="549">
        <f t="shared" ref="V6:V18" si="9">P6*(1+$U$2)</f>
        <v>0</v>
      </c>
      <c r="W6" s="550">
        <f t="shared" ref="W6:W18" si="10">R6*(1+$U$2)</f>
        <v>0</v>
      </c>
      <c r="X6" s="539"/>
      <c r="Y6" s="533" t="s">
        <v>364</v>
      </c>
      <c r="Z6" s="540">
        <f t="shared" si="6"/>
        <v>23.487460356579177</v>
      </c>
      <c r="AA6" s="549">
        <f t="shared" si="0"/>
        <v>0</v>
      </c>
      <c r="AB6" s="550">
        <f t="shared" si="0"/>
        <v>0</v>
      </c>
      <c r="AC6" s="539"/>
      <c r="AD6" s="533" t="s">
        <v>365</v>
      </c>
      <c r="AE6" s="540">
        <f t="shared" si="1"/>
        <v>24.239059087989713</v>
      </c>
      <c r="AF6" s="549">
        <f t="shared" si="1"/>
        <v>0</v>
      </c>
      <c r="AG6" s="550">
        <f t="shared" si="1"/>
        <v>0</v>
      </c>
      <c r="AH6" s="539"/>
      <c r="AI6" s="533" t="s">
        <v>366</v>
      </c>
      <c r="AJ6" s="540">
        <f t="shared" si="2"/>
        <v>25.014708978805384</v>
      </c>
      <c r="AK6" s="541">
        <f t="shared" si="2"/>
        <v>0</v>
      </c>
      <c r="AL6" s="542">
        <f t="shared" si="2"/>
        <v>0</v>
      </c>
    </row>
    <row r="7" spans="1:39" x14ac:dyDescent="0.3">
      <c r="A7" s="525" t="s">
        <v>367</v>
      </c>
      <c r="B7" s="515">
        <v>2</v>
      </c>
      <c r="C7" s="543">
        <v>0.03</v>
      </c>
      <c r="D7" s="551">
        <v>0</v>
      </c>
      <c r="E7" s="544">
        <v>0</v>
      </c>
      <c r="F7" s="527" t="s">
        <v>367</v>
      </c>
      <c r="G7" s="528">
        <f>D6*1.1</f>
        <v>33.523600000000002</v>
      </c>
      <c r="H7" s="529">
        <f>G7*2080</f>
        <v>69729.088000000003</v>
      </c>
      <c r="I7" s="530" t="s">
        <v>367</v>
      </c>
      <c r="J7" s="531">
        <f>G7*1.1</f>
        <v>36.875960000000006</v>
      </c>
      <c r="K7" s="532">
        <f>J7*2080</f>
        <v>76701.996800000008</v>
      </c>
      <c r="M7" s="533" t="s">
        <v>367</v>
      </c>
      <c r="N7" s="547">
        <f t="shared" ref="N7" si="11">D7*(1+$N$2)</f>
        <v>0</v>
      </c>
      <c r="O7" s="535" t="s">
        <v>367</v>
      </c>
      <c r="P7" s="536">
        <f t="shared" ref="P7:P18" si="12">H7/2912</f>
        <v>23.945428571428572</v>
      </c>
      <c r="Q7" s="537" t="s">
        <v>367</v>
      </c>
      <c r="R7" s="538">
        <f t="shared" ref="R7:R18" si="13">K7/2912</f>
        <v>26.339971428571431</v>
      </c>
      <c r="S7" s="539"/>
      <c r="T7" s="533" t="s">
        <v>368</v>
      </c>
      <c r="U7" s="549">
        <f t="shared" ref="U7" si="14">N7*(1+$U$2)</f>
        <v>0</v>
      </c>
      <c r="V7" s="541">
        <f>V5*(1+$U$1)</f>
        <v>25.035083713408032</v>
      </c>
      <c r="W7" s="542">
        <f>W5*(1+$U$1)</f>
        <v>27.538592084748839</v>
      </c>
      <c r="X7" s="539"/>
      <c r="Y7" s="533" t="s">
        <v>369</v>
      </c>
      <c r="Z7" s="549">
        <f t="shared" si="6"/>
        <v>0</v>
      </c>
      <c r="AA7" s="541">
        <f t="shared" si="0"/>
        <v>25.836206392237088</v>
      </c>
      <c r="AB7" s="542">
        <f t="shared" si="0"/>
        <v>28.419827031460802</v>
      </c>
      <c r="AC7" s="539"/>
      <c r="AD7" s="533" t="s">
        <v>370</v>
      </c>
      <c r="AE7" s="549">
        <f t="shared" si="1"/>
        <v>0</v>
      </c>
      <c r="AF7" s="541">
        <f t="shared" si="1"/>
        <v>26.662964996788677</v>
      </c>
      <c r="AG7" s="542">
        <f t="shared" si="1"/>
        <v>29.329261496467549</v>
      </c>
      <c r="AH7" s="539"/>
      <c r="AI7" s="533" t="s">
        <v>371</v>
      </c>
      <c r="AJ7" s="540">
        <f t="shared" si="2"/>
        <v>0</v>
      </c>
      <c r="AK7" s="541">
        <f t="shared" si="2"/>
        <v>27.516179876685914</v>
      </c>
      <c r="AL7" s="542">
        <f t="shared" si="2"/>
        <v>30.26779786435451</v>
      </c>
    </row>
    <row r="8" spans="1:39" x14ac:dyDescent="0.3">
      <c r="A8" s="525" t="s">
        <v>372</v>
      </c>
      <c r="B8" s="515">
        <v>3</v>
      </c>
      <c r="C8" s="543">
        <v>0.03</v>
      </c>
      <c r="D8" s="517">
        <v>31.3902</v>
      </c>
      <c r="E8" s="526">
        <f t="shared" ref="E8:E18" si="15">D8*2080</f>
        <v>65291.616000000002</v>
      </c>
      <c r="F8" s="527" t="s">
        <v>372</v>
      </c>
      <c r="G8" s="528">
        <f t="shared" si="3"/>
        <v>34.529220000000002</v>
      </c>
      <c r="H8" s="529">
        <f t="shared" si="4"/>
        <v>71820.777600000001</v>
      </c>
      <c r="I8" s="530" t="s">
        <v>372</v>
      </c>
      <c r="J8" s="531">
        <f t="shared" ref="J8:J18" si="16">G8*1.1</f>
        <v>37.982142000000003</v>
      </c>
      <c r="K8" s="532">
        <f t="shared" si="4"/>
        <v>79002.855360000001</v>
      </c>
      <c r="M8" s="533" t="s">
        <v>372</v>
      </c>
      <c r="N8" s="534">
        <f t="shared" ref="N8:N18" si="17">E8/2912</f>
        <v>22.421571428571429</v>
      </c>
      <c r="O8" s="535" t="s">
        <v>372</v>
      </c>
      <c r="P8" s="536">
        <f t="shared" si="12"/>
        <v>24.663728571428571</v>
      </c>
      <c r="Q8" s="537" t="s">
        <v>372</v>
      </c>
      <c r="R8" s="538">
        <f t="shared" si="13"/>
        <v>27.130101428571429</v>
      </c>
      <c r="S8" s="539"/>
      <c r="T8" s="533" t="s">
        <v>373</v>
      </c>
      <c r="U8" s="540">
        <f>U6*(1+$U$1)</f>
        <v>23.537530524005991</v>
      </c>
      <c r="V8" s="541">
        <f t="shared" ref="V8:W16" si="18">V7*(1+$U$1)</f>
        <v>25.891283576406586</v>
      </c>
      <c r="W8" s="542">
        <f t="shared" si="18"/>
        <v>28.48041193404725</v>
      </c>
      <c r="X8" s="539"/>
      <c r="Y8" s="533" t="s">
        <v>374</v>
      </c>
      <c r="Z8" s="540">
        <f t="shared" si="6"/>
        <v>24.290731500774182</v>
      </c>
      <c r="AA8" s="541">
        <f t="shared" si="0"/>
        <v>26.719804650851597</v>
      </c>
      <c r="AB8" s="542">
        <f t="shared" si="0"/>
        <v>29.391785115936763</v>
      </c>
      <c r="AC8" s="539"/>
      <c r="AD8" s="533" t="s">
        <v>375</v>
      </c>
      <c r="AE8" s="540">
        <f t="shared" si="1"/>
        <v>25.068034908798957</v>
      </c>
      <c r="AF8" s="541">
        <f t="shared" si="1"/>
        <v>27.57483839967885</v>
      </c>
      <c r="AG8" s="542">
        <f t="shared" si="1"/>
        <v>30.332322239646739</v>
      </c>
      <c r="AH8" s="539"/>
      <c r="AI8" s="533" t="s">
        <v>376</v>
      </c>
      <c r="AJ8" s="540">
        <f t="shared" si="2"/>
        <v>25.870212025880523</v>
      </c>
      <c r="AK8" s="541">
        <f t="shared" si="2"/>
        <v>28.457233228468574</v>
      </c>
      <c r="AL8" s="542">
        <f t="shared" si="2"/>
        <v>31.302956551315436</v>
      </c>
    </row>
    <row r="9" spans="1:39" x14ac:dyDescent="0.3">
      <c r="A9" s="525" t="s">
        <v>377</v>
      </c>
      <c r="B9" s="515">
        <v>5</v>
      </c>
      <c r="C9" s="543">
        <v>0.03</v>
      </c>
      <c r="D9" s="517">
        <f t="shared" ref="D9:D14" si="19">D8*(1+C9)</f>
        <v>32.331906000000004</v>
      </c>
      <c r="E9" s="526">
        <f t="shared" si="15"/>
        <v>67250.364480000004</v>
      </c>
      <c r="F9" s="527" t="s">
        <v>377</v>
      </c>
      <c r="G9" s="528">
        <f t="shared" si="3"/>
        <v>35.565096600000004</v>
      </c>
      <c r="H9" s="529">
        <f t="shared" si="4"/>
        <v>73975.400928000003</v>
      </c>
      <c r="I9" s="530" t="s">
        <v>377</v>
      </c>
      <c r="J9" s="531">
        <f t="shared" si="16"/>
        <v>39.121606260000007</v>
      </c>
      <c r="K9" s="532">
        <f t="shared" si="4"/>
        <v>81372.941020800019</v>
      </c>
      <c r="M9" s="533" t="s">
        <v>377</v>
      </c>
      <c r="N9" s="534">
        <f t="shared" si="17"/>
        <v>23.094218571428573</v>
      </c>
      <c r="O9" s="535" t="s">
        <v>377</v>
      </c>
      <c r="P9" s="536">
        <f t="shared" si="12"/>
        <v>25.403640428571428</v>
      </c>
      <c r="Q9" s="537" t="s">
        <v>377</v>
      </c>
      <c r="R9" s="538">
        <f t="shared" si="13"/>
        <v>27.944004471428578</v>
      </c>
      <c r="S9" s="539"/>
      <c r="T9" s="533" t="s">
        <v>378</v>
      </c>
      <c r="U9" s="540">
        <f t="shared" ref="U9:U15" si="20">U8*(1+$U$1)</f>
        <v>24.342514067926995</v>
      </c>
      <c r="V9" s="541">
        <f t="shared" si="18"/>
        <v>26.776765474719692</v>
      </c>
      <c r="W9" s="542">
        <f t="shared" si="18"/>
        <v>29.454442022191667</v>
      </c>
      <c r="X9" s="539"/>
      <c r="Y9" s="533" t="s">
        <v>379</v>
      </c>
      <c r="Z9" s="540">
        <f t="shared" si="6"/>
        <v>25.121474518100658</v>
      </c>
      <c r="AA9" s="541">
        <f t="shared" si="0"/>
        <v>27.633621969910724</v>
      </c>
      <c r="AB9" s="542">
        <f t="shared" si="0"/>
        <v>30.396984166901802</v>
      </c>
      <c r="AC9" s="539"/>
      <c r="AD9" s="533" t="s">
        <v>380</v>
      </c>
      <c r="AE9" s="540">
        <f t="shared" si="1"/>
        <v>25.925361702679879</v>
      </c>
      <c r="AF9" s="541">
        <f t="shared" si="1"/>
        <v>28.517897872947866</v>
      </c>
      <c r="AG9" s="542">
        <f t="shared" si="1"/>
        <v>31.369687660242661</v>
      </c>
      <c r="AH9" s="539"/>
      <c r="AI9" s="533" t="s">
        <v>381</v>
      </c>
      <c r="AJ9" s="540">
        <f t="shared" si="2"/>
        <v>26.754973277165636</v>
      </c>
      <c r="AK9" s="541">
        <f t="shared" si="2"/>
        <v>29.430470604882199</v>
      </c>
      <c r="AL9" s="542">
        <f t="shared" si="2"/>
        <v>32.373517665370429</v>
      </c>
      <c r="AM9" s="552"/>
    </row>
    <row r="10" spans="1:39" x14ac:dyDescent="0.3">
      <c r="A10" s="525" t="s">
        <v>382</v>
      </c>
      <c r="B10" s="515">
        <v>7</v>
      </c>
      <c r="C10" s="543">
        <v>0.03</v>
      </c>
      <c r="D10" s="517">
        <f t="shared" si="19"/>
        <v>33.301863180000005</v>
      </c>
      <c r="E10" s="526">
        <f t="shared" si="15"/>
        <v>69267.875414400012</v>
      </c>
      <c r="F10" s="527" t="s">
        <v>382</v>
      </c>
      <c r="G10" s="528">
        <f t="shared" si="3"/>
        <v>36.632049498000008</v>
      </c>
      <c r="H10" s="529">
        <f t="shared" si="4"/>
        <v>76194.662955840016</v>
      </c>
      <c r="I10" s="530" t="s">
        <v>382</v>
      </c>
      <c r="J10" s="531">
        <f t="shared" si="16"/>
        <v>40.295254447800012</v>
      </c>
      <c r="K10" s="532">
        <f t="shared" si="4"/>
        <v>83814.129251424019</v>
      </c>
      <c r="M10" s="533" t="s">
        <v>382</v>
      </c>
      <c r="N10" s="534">
        <f t="shared" si="17"/>
        <v>23.787045128571432</v>
      </c>
      <c r="O10" s="535" t="s">
        <v>382</v>
      </c>
      <c r="P10" s="536">
        <f t="shared" si="12"/>
        <v>26.165749641428576</v>
      </c>
      <c r="Q10" s="537" t="s">
        <v>382</v>
      </c>
      <c r="R10" s="538">
        <f t="shared" si="13"/>
        <v>28.782324605571436</v>
      </c>
      <c r="S10" s="539"/>
      <c r="T10" s="533" t="s">
        <v>383</v>
      </c>
      <c r="U10" s="540">
        <f t="shared" si="20"/>
        <v>25.175028049050098</v>
      </c>
      <c r="V10" s="541">
        <f t="shared" si="18"/>
        <v>27.692530853955105</v>
      </c>
      <c r="W10" s="542">
        <f t="shared" si="18"/>
        <v>30.461783939350621</v>
      </c>
      <c r="X10" s="539"/>
      <c r="Y10" s="533" t="s">
        <v>384</v>
      </c>
      <c r="Z10" s="540">
        <f t="shared" si="6"/>
        <v>25.980628946619703</v>
      </c>
      <c r="AA10" s="541">
        <f t="shared" si="0"/>
        <v>28.578691841281671</v>
      </c>
      <c r="AB10" s="542">
        <f t="shared" si="0"/>
        <v>31.436561025409841</v>
      </c>
      <c r="AC10" s="539"/>
      <c r="AD10" s="533" t="s">
        <v>385</v>
      </c>
      <c r="AE10" s="540">
        <f t="shared" si="1"/>
        <v>26.812009072911533</v>
      </c>
      <c r="AF10" s="541">
        <f t="shared" si="1"/>
        <v>29.493209980202685</v>
      </c>
      <c r="AG10" s="542">
        <f t="shared" si="1"/>
        <v>32.442530978222955</v>
      </c>
      <c r="AH10" s="539"/>
      <c r="AI10" s="533" t="s">
        <v>386</v>
      </c>
      <c r="AJ10" s="540">
        <f t="shared" si="2"/>
        <v>27.669993363244703</v>
      </c>
      <c r="AK10" s="541">
        <f t="shared" si="2"/>
        <v>30.436992699569171</v>
      </c>
      <c r="AL10" s="542">
        <f t="shared" si="2"/>
        <v>33.480691969526092</v>
      </c>
    </row>
    <row r="11" spans="1:39" x14ac:dyDescent="0.3">
      <c r="A11" s="525" t="s">
        <v>387</v>
      </c>
      <c r="B11" s="515">
        <v>9</v>
      </c>
      <c r="C11" s="543">
        <v>0.03</v>
      </c>
      <c r="D11" s="517">
        <f t="shared" si="19"/>
        <v>34.300919075400003</v>
      </c>
      <c r="E11" s="526">
        <f t="shared" si="15"/>
        <v>71345.911676832009</v>
      </c>
      <c r="F11" s="527" t="s">
        <v>387</v>
      </c>
      <c r="G11" s="528">
        <f t="shared" si="3"/>
        <v>37.731010982940006</v>
      </c>
      <c r="H11" s="529">
        <f t="shared" si="4"/>
        <v>78480.502844515213</v>
      </c>
      <c r="I11" s="530" t="s">
        <v>387</v>
      </c>
      <c r="J11" s="531">
        <f t="shared" si="16"/>
        <v>41.504112081234013</v>
      </c>
      <c r="K11" s="532">
        <f t="shared" si="4"/>
        <v>86328.553128966741</v>
      </c>
      <c r="M11" s="533" t="s">
        <v>387</v>
      </c>
      <c r="N11" s="534">
        <f t="shared" si="17"/>
        <v>24.500656482428575</v>
      </c>
      <c r="O11" s="535" t="s">
        <v>387</v>
      </c>
      <c r="P11" s="536">
        <f t="shared" si="12"/>
        <v>26.950722130671434</v>
      </c>
      <c r="Q11" s="537" t="s">
        <v>387</v>
      </c>
      <c r="R11" s="538">
        <f t="shared" si="13"/>
        <v>29.645794343738579</v>
      </c>
      <c r="S11" s="539"/>
      <c r="T11" s="533" t="s">
        <v>388</v>
      </c>
      <c r="U11" s="540">
        <f t="shared" si="20"/>
        <v>26.036014008327612</v>
      </c>
      <c r="V11" s="541">
        <f t="shared" si="18"/>
        <v>28.639615409160371</v>
      </c>
      <c r="W11" s="542">
        <f t="shared" si="18"/>
        <v>31.503576950076411</v>
      </c>
      <c r="X11" s="539"/>
      <c r="Y11" s="533" t="s">
        <v>389</v>
      </c>
      <c r="Z11" s="540">
        <f t="shared" si="6"/>
        <v>26.869166456594098</v>
      </c>
      <c r="AA11" s="541">
        <f t="shared" si="0"/>
        <v>29.556083102253503</v>
      </c>
      <c r="AB11" s="542">
        <f t="shared" si="0"/>
        <v>32.511691412478854</v>
      </c>
      <c r="AC11" s="539"/>
      <c r="AD11" s="533" t="s">
        <v>390</v>
      </c>
      <c r="AE11" s="540">
        <f t="shared" si="1"/>
        <v>27.728979783205109</v>
      </c>
      <c r="AF11" s="541">
        <f t="shared" si="1"/>
        <v>30.501877761525616</v>
      </c>
      <c r="AG11" s="542">
        <f t="shared" si="1"/>
        <v>33.552065537678175</v>
      </c>
      <c r="AH11" s="539"/>
      <c r="AI11" s="533" t="s">
        <v>391</v>
      </c>
      <c r="AJ11" s="540">
        <f t="shared" si="2"/>
        <v>28.616307136267672</v>
      </c>
      <c r="AK11" s="541">
        <f t="shared" si="2"/>
        <v>31.477937849894438</v>
      </c>
      <c r="AL11" s="542">
        <f t="shared" si="2"/>
        <v>34.625731634883877</v>
      </c>
    </row>
    <row r="12" spans="1:39" x14ac:dyDescent="0.3">
      <c r="A12" s="525" t="s">
        <v>392</v>
      </c>
      <c r="B12" s="515">
        <v>11</v>
      </c>
      <c r="C12" s="543">
        <v>0.03</v>
      </c>
      <c r="D12" s="517">
        <f t="shared" si="19"/>
        <v>35.329946647662005</v>
      </c>
      <c r="E12" s="526">
        <f t="shared" si="15"/>
        <v>73486.289027136969</v>
      </c>
      <c r="F12" s="527" t="s">
        <v>392</v>
      </c>
      <c r="G12" s="528">
        <f t="shared" si="3"/>
        <v>38.862941312428212</v>
      </c>
      <c r="H12" s="529">
        <f t="shared" si="4"/>
        <v>80834.917929850679</v>
      </c>
      <c r="I12" s="530" t="s">
        <v>392</v>
      </c>
      <c r="J12" s="531">
        <f t="shared" si="16"/>
        <v>42.74923544367104</v>
      </c>
      <c r="K12" s="532">
        <f t="shared" si="4"/>
        <v>88918.409722835757</v>
      </c>
      <c r="M12" s="533" t="s">
        <v>392</v>
      </c>
      <c r="N12" s="534">
        <f t="shared" si="17"/>
        <v>25.235676176901432</v>
      </c>
      <c r="O12" s="535" t="s">
        <v>392</v>
      </c>
      <c r="P12" s="536">
        <f t="shared" si="12"/>
        <v>27.75924379459158</v>
      </c>
      <c r="Q12" s="537" t="s">
        <v>392</v>
      </c>
      <c r="R12" s="538">
        <f t="shared" si="13"/>
        <v>30.535168174050742</v>
      </c>
      <c r="S12" s="539"/>
      <c r="T12" s="533" t="s">
        <v>393</v>
      </c>
      <c r="U12" s="540">
        <f t="shared" si="20"/>
        <v>26.926445687412418</v>
      </c>
      <c r="V12" s="541">
        <f t="shared" si="18"/>
        <v>29.619090256153655</v>
      </c>
      <c r="W12" s="542">
        <f t="shared" si="18"/>
        <v>32.580999281769024</v>
      </c>
      <c r="X12" s="539"/>
      <c r="Y12" s="533" t="s">
        <v>394</v>
      </c>
      <c r="Z12" s="540">
        <f t="shared" si="6"/>
        <v>27.788091949409615</v>
      </c>
      <c r="AA12" s="541">
        <f t="shared" si="0"/>
        <v>30.566901144350574</v>
      </c>
      <c r="AB12" s="542">
        <f t="shared" si="0"/>
        <v>33.623591258785638</v>
      </c>
      <c r="AC12" s="539"/>
      <c r="AD12" s="533" t="s">
        <v>395</v>
      </c>
      <c r="AE12" s="540">
        <f t="shared" si="1"/>
        <v>28.677310891790725</v>
      </c>
      <c r="AF12" s="541">
        <f t="shared" si="1"/>
        <v>31.545041980969792</v>
      </c>
      <c r="AG12" s="542">
        <f t="shared" si="1"/>
        <v>34.699546179066779</v>
      </c>
      <c r="AH12" s="539"/>
      <c r="AI12" s="533" t="s">
        <v>396</v>
      </c>
      <c r="AJ12" s="540">
        <f t="shared" si="2"/>
        <v>29.594984840328028</v>
      </c>
      <c r="AK12" s="541">
        <f t="shared" si="2"/>
        <v>32.554483324360824</v>
      </c>
      <c r="AL12" s="542">
        <f t="shared" si="2"/>
        <v>35.80993165679692</v>
      </c>
    </row>
    <row r="13" spans="1:39" x14ac:dyDescent="0.3">
      <c r="A13" s="525" t="s">
        <v>397</v>
      </c>
      <c r="B13" s="515">
        <v>13</v>
      </c>
      <c r="C13" s="543">
        <v>0.03</v>
      </c>
      <c r="D13" s="517">
        <f t="shared" si="19"/>
        <v>36.389845047091868</v>
      </c>
      <c r="E13" s="526">
        <f t="shared" si="15"/>
        <v>75690.877697951088</v>
      </c>
      <c r="F13" s="527" t="s">
        <v>397</v>
      </c>
      <c r="G13" s="528">
        <f t="shared" si="3"/>
        <v>40.02882955180106</v>
      </c>
      <c r="H13" s="529">
        <f t="shared" si="4"/>
        <v>83259.965467746209</v>
      </c>
      <c r="I13" s="530" t="s">
        <v>397</v>
      </c>
      <c r="J13" s="531">
        <f t="shared" si="16"/>
        <v>44.031712506981172</v>
      </c>
      <c r="K13" s="532">
        <f t="shared" si="4"/>
        <v>91585.962014520832</v>
      </c>
      <c r="M13" s="533" t="s">
        <v>397</v>
      </c>
      <c r="N13" s="534">
        <f t="shared" si="17"/>
        <v>25.992746462208476</v>
      </c>
      <c r="O13" s="535" t="s">
        <v>397</v>
      </c>
      <c r="P13" s="536">
        <f t="shared" si="12"/>
        <v>28.592021108429329</v>
      </c>
      <c r="Q13" s="537" t="s">
        <v>397</v>
      </c>
      <c r="R13" s="538">
        <f t="shared" si="13"/>
        <v>31.451223219272265</v>
      </c>
      <c r="S13" s="539"/>
      <c r="T13" s="533" t="s">
        <v>398</v>
      </c>
      <c r="U13" s="540">
        <f t="shared" si="20"/>
        <v>27.847330129921922</v>
      </c>
      <c r="V13" s="541">
        <f t="shared" si="18"/>
        <v>30.632063142914109</v>
      </c>
      <c r="W13" s="542">
        <f t="shared" si="18"/>
        <v>33.695269457205526</v>
      </c>
      <c r="X13" s="539"/>
      <c r="Y13" s="533" t="s">
        <v>399</v>
      </c>
      <c r="Z13" s="540">
        <f t="shared" si="6"/>
        <v>28.738444694079423</v>
      </c>
      <c r="AA13" s="541">
        <f t="shared" si="0"/>
        <v>31.612289163487361</v>
      </c>
      <c r="AB13" s="542">
        <f t="shared" si="0"/>
        <v>34.773518079836101</v>
      </c>
      <c r="AC13" s="539"/>
      <c r="AD13" s="533" t="s">
        <v>400</v>
      </c>
      <c r="AE13" s="540">
        <f t="shared" si="1"/>
        <v>29.658074924289966</v>
      </c>
      <c r="AF13" s="541">
        <f t="shared" si="1"/>
        <v>32.623882416718956</v>
      </c>
      <c r="AG13" s="542">
        <f t="shared" si="1"/>
        <v>35.886270658390856</v>
      </c>
      <c r="AH13" s="539"/>
      <c r="AI13" s="533" t="s">
        <v>401</v>
      </c>
      <c r="AJ13" s="540">
        <f t="shared" si="2"/>
        <v>30.607133321867245</v>
      </c>
      <c r="AK13" s="541">
        <f t="shared" si="2"/>
        <v>33.66784665405396</v>
      </c>
      <c r="AL13" s="542">
        <f t="shared" si="2"/>
        <v>37.034631319459365</v>
      </c>
    </row>
    <row r="14" spans="1:39" x14ac:dyDescent="0.3">
      <c r="A14" s="525" t="s">
        <v>402</v>
      </c>
      <c r="B14" s="515">
        <v>15</v>
      </c>
      <c r="C14" s="543">
        <v>0.03</v>
      </c>
      <c r="D14" s="517">
        <f t="shared" si="19"/>
        <v>37.481540398504627</v>
      </c>
      <c r="E14" s="526">
        <f t="shared" si="15"/>
        <v>77961.604028889618</v>
      </c>
      <c r="F14" s="527" t="s">
        <v>402</v>
      </c>
      <c r="G14" s="528">
        <f t="shared" si="3"/>
        <v>41.229694438355097</v>
      </c>
      <c r="H14" s="529">
        <f t="shared" si="4"/>
        <v>85757.764431778603</v>
      </c>
      <c r="I14" s="530" t="s">
        <v>402</v>
      </c>
      <c r="J14" s="531">
        <f t="shared" si="16"/>
        <v>45.352663882190612</v>
      </c>
      <c r="K14" s="532">
        <f t="shared" si="4"/>
        <v>94333.540874956467</v>
      </c>
      <c r="L14" s="499" t="s">
        <v>294</v>
      </c>
      <c r="M14" s="533" t="s">
        <v>402</v>
      </c>
      <c r="N14" s="534">
        <f t="shared" si="17"/>
        <v>26.772528856074732</v>
      </c>
      <c r="O14" s="535" t="s">
        <v>402</v>
      </c>
      <c r="P14" s="536">
        <f t="shared" si="12"/>
        <v>29.449781741682212</v>
      </c>
      <c r="Q14" s="537" t="s">
        <v>402</v>
      </c>
      <c r="R14" s="538">
        <f t="shared" si="13"/>
        <v>32.394759915850436</v>
      </c>
      <c r="S14" s="539"/>
      <c r="T14" s="533" t="s">
        <v>403</v>
      </c>
      <c r="U14" s="540">
        <f t="shared" si="20"/>
        <v>28.79970882036525</v>
      </c>
      <c r="V14" s="541">
        <f t="shared" si="18"/>
        <v>31.679679702401771</v>
      </c>
      <c r="W14" s="542">
        <f t="shared" si="18"/>
        <v>34.847647672641955</v>
      </c>
      <c r="X14" s="539"/>
      <c r="Y14" s="533" t="s">
        <v>404</v>
      </c>
      <c r="Z14" s="540">
        <f t="shared" si="6"/>
        <v>29.72129950261694</v>
      </c>
      <c r="AA14" s="541">
        <f t="shared" si="0"/>
        <v>32.693429452878625</v>
      </c>
      <c r="AB14" s="542">
        <f t="shared" si="0"/>
        <v>35.9627723981665</v>
      </c>
      <c r="AC14" s="539"/>
      <c r="AD14" s="533" t="s">
        <v>405</v>
      </c>
      <c r="AE14" s="540">
        <f t="shared" si="1"/>
        <v>30.672381086700682</v>
      </c>
      <c r="AF14" s="541">
        <f t="shared" si="1"/>
        <v>33.739619195370743</v>
      </c>
      <c r="AG14" s="542">
        <f t="shared" si="1"/>
        <v>37.113581114907831</v>
      </c>
      <c r="AH14" s="539"/>
      <c r="AI14" s="533" t="s">
        <v>406</v>
      </c>
      <c r="AJ14" s="540">
        <f t="shared" si="2"/>
        <v>31.653897281475103</v>
      </c>
      <c r="AK14" s="541">
        <f t="shared" si="2"/>
        <v>34.819287009622606</v>
      </c>
      <c r="AL14" s="542">
        <f t="shared" si="2"/>
        <v>38.301215710584884</v>
      </c>
    </row>
    <row r="15" spans="1:39" x14ac:dyDescent="0.3">
      <c r="A15" s="525" t="s">
        <v>407</v>
      </c>
      <c r="B15" s="515">
        <v>17</v>
      </c>
      <c r="C15" s="543">
        <v>0.03</v>
      </c>
      <c r="D15" s="517">
        <v>38.605899999999998</v>
      </c>
      <c r="E15" s="526">
        <f t="shared" si="15"/>
        <v>80300.271999999997</v>
      </c>
      <c r="F15" s="527" t="s">
        <v>407</v>
      </c>
      <c r="G15" s="528">
        <f t="shared" si="3"/>
        <v>42.46649</v>
      </c>
      <c r="H15" s="529">
        <f t="shared" si="4"/>
        <v>88330.299199999994</v>
      </c>
      <c r="I15" s="530" t="s">
        <v>407</v>
      </c>
      <c r="J15" s="531">
        <f t="shared" si="16"/>
        <v>46.713139000000005</v>
      </c>
      <c r="K15" s="532">
        <f t="shared" si="4"/>
        <v>97163.329120000009</v>
      </c>
      <c r="M15" s="533" t="s">
        <v>407</v>
      </c>
      <c r="N15" s="534">
        <f t="shared" si="17"/>
        <v>27.575642857142856</v>
      </c>
      <c r="O15" s="535" t="s">
        <v>407</v>
      </c>
      <c r="P15" s="536">
        <f t="shared" si="12"/>
        <v>30.333207142857141</v>
      </c>
      <c r="Q15" s="537" t="s">
        <v>407</v>
      </c>
      <c r="R15" s="538">
        <f t="shared" si="13"/>
        <v>33.366527857142863</v>
      </c>
      <c r="S15" s="539"/>
      <c r="T15" s="533" t="s">
        <v>408</v>
      </c>
      <c r="U15" s="540">
        <f t="shared" si="20"/>
        <v>29.784658862021743</v>
      </c>
      <c r="V15" s="541">
        <f t="shared" si="18"/>
        <v>32.763124748223909</v>
      </c>
      <c r="W15" s="542">
        <f t="shared" si="18"/>
        <v>36.039437223046313</v>
      </c>
      <c r="X15" s="539"/>
      <c r="Y15" s="533" t="s">
        <v>409</v>
      </c>
      <c r="Z15" s="540">
        <f t="shared" si="6"/>
        <v>30.737767945606439</v>
      </c>
      <c r="AA15" s="541">
        <f t="shared" si="0"/>
        <v>33.811544740167072</v>
      </c>
      <c r="AB15" s="542">
        <f t="shared" si="0"/>
        <v>37.192699214183797</v>
      </c>
      <c r="AC15" s="539"/>
      <c r="AD15" s="533" t="s">
        <v>410</v>
      </c>
      <c r="AE15" s="540">
        <f t="shared" si="1"/>
        <v>31.721376519865846</v>
      </c>
      <c r="AF15" s="541">
        <f t="shared" si="1"/>
        <v>34.893514171852416</v>
      </c>
      <c r="AG15" s="542">
        <f t="shared" si="1"/>
        <v>38.382865589037678</v>
      </c>
      <c r="AH15" s="539"/>
      <c r="AI15" s="533" t="s">
        <v>411</v>
      </c>
      <c r="AJ15" s="540">
        <f t="shared" si="2"/>
        <v>32.736460568501556</v>
      </c>
      <c r="AK15" s="541">
        <f t="shared" si="2"/>
        <v>36.010106625351696</v>
      </c>
      <c r="AL15" s="542">
        <f t="shared" si="2"/>
        <v>39.611117287886884</v>
      </c>
    </row>
    <row r="16" spans="1:39" x14ac:dyDescent="0.3">
      <c r="A16" s="525" t="s">
        <v>412</v>
      </c>
      <c r="B16" s="515">
        <v>19</v>
      </c>
      <c r="C16" s="543">
        <v>0.03</v>
      </c>
      <c r="D16" s="517">
        <f>D15*(1+C16)</f>
        <v>39.764077</v>
      </c>
      <c r="E16" s="526">
        <f t="shared" si="15"/>
        <v>82709.280159999995</v>
      </c>
      <c r="F16" s="527" t="s">
        <v>412</v>
      </c>
      <c r="G16" s="528">
        <f t="shared" si="3"/>
        <v>43.740484700000003</v>
      </c>
      <c r="H16" s="529">
        <f t="shared" si="4"/>
        <v>90980.208176</v>
      </c>
      <c r="I16" s="530" t="s">
        <v>412</v>
      </c>
      <c r="J16" s="531">
        <f t="shared" si="16"/>
        <v>48.114533170000009</v>
      </c>
      <c r="K16" s="532">
        <f t="shared" si="4"/>
        <v>100078.22899360002</v>
      </c>
      <c r="M16" s="533" t="s">
        <v>412</v>
      </c>
      <c r="N16" s="534">
        <f t="shared" si="17"/>
        <v>28.40291214285714</v>
      </c>
      <c r="O16" s="535" t="s">
        <v>412</v>
      </c>
      <c r="P16" s="536">
        <f t="shared" si="12"/>
        <v>31.243203357142857</v>
      </c>
      <c r="Q16" s="537" t="s">
        <v>412</v>
      </c>
      <c r="R16" s="538">
        <f t="shared" si="13"/>
        <v>34.367523692857148</v>
      </c>
      <c r="S16" s="539"/>
      <c r="T16" s="553" t="s">
        <v>413</v>
      </c>
      <c r="U16" s="554">
        <f>U15*(1+$U$1)</f>
        <v>30.803294195102886</v>
      </c>
      <c r="V16" s="554">
        <f t="shared" si="18"/>
        <v>33.883623614613164</v>
      </c>
      <c r="W16" s="555">
        <f t="shared" si="18"/>
        <v>37.271985976074497</v>
      </c>
      <c r="X16" s="556"/>
      <c r="Y16" s="553" t="s">
        <v>414</v>
      </c>
      <c r="Z16" s="554">
        <f t="shared" si="6"/>
        <v>31.788999609346178</v>
      </c>
      <c r="AA16" s="554">
        <f t="shared" si="0"/>
        <v>34.967899570280785</v>
      </c>
      <c r="AB16" s="555">
        <f t="shared" si="0"/>
        <v>38.464689527308884</v>
      </c>
      <c r="AC16" s="556"/>
      <c r="AD16" s="553" t="s">
        <v>415</v>
      </c>
      <c r="AE16" s="554">
        <f t="shared" si="1"/>
        <v>32.806247596845253</v>
      </c>
      <c r="AF16" s="554">
        <f t="shared" si="1"/>
        <v>36.086872356529774</v>
      </c>
      <c r="AG16" s="555">
        <f t="shared" si="1"/>
        <v>39.695559592182768</v>
      </c>
      <c r="AH16" s="556"/>
      <c r="AI16" s="553" t="s">
        <v>416</v>
      </c>
      <c r="AJ16" s="554">
        <f t="shared" si="2"/>
        <v>33.856047519944305</v>
      </c>
      <c r="AK16" s="554">
        <f t="shared" si="2"/>
        <v>37.241652271938726</v>
      </c>
      <c r="AL16" s="555">
        <f>AG16*(1+$AJ$2)</f>
        <v>40.965817499132619</v>
      </c>
    </row>
    <row r="17" spans="1:39" x14ac:dyDescent="0.3">
      <c r="A17" s="525" t="s">
        <v>417</v>
      </c>
      <c r="B17" s="515">
        <v>21</v>
      </c>
      <c r="C17" s="543">
        <v>0.03</v>
      </c>
      <c r="D17" s="517">
        <f>D16*(1+C17)</f>
        <v>40.95699931</v>
      </c>
      <c r="E17" s="526">
        <f t="shared" si="15"/>
        <v>85190.558564799998</v>
      </c>
      <c r="F17" s="527" t="s">
        <v>418</v>
      </c>
      <c r="G17" s="528">
        <f t="shared" si="3"/>
        <v>45.052699241000006</v>
      </c>
      <c r="H17" s="529">
        <f t="shared" si="4"/>
        <v>93709.614421280014</v>
      </c>
      <c r="I17" s="530" t="s">
        <v>418</v>
      </c>
      <c r="J17" s="531">
        <f t="shared" si="16"/>
        <v>49.557969165100012</v>
      </c>
      <c r="K17" s="532">
        <f t="shared" si="4"/>
        <v>103080.57586340803</v>
      </c>
      <c r="M17" s="533" t="s">
        <v>418</v>
      </c>
      <c r="N17" s="534">
        <f t="shared" si="17"/>
        <v>29.254999507142855</v>
      </c>
      <c r="O17" s="535" t="s">
        <v>418</v>
      </c>
      <c r="P17" s="536">
        <f t="shared" si="12"/>
        <v>32.180499457857145</v>
      </c>
      <c r="Q17" s="537" t="s">
        <v>418</v>
      </c>
      <c r="R17" s="538">
        <f t="shared" si="13"/>
        <v>35.398549403642868</v>
      </c>
      <c r="S17" s="539"/>
      <c r="T17" s="557" t="s">
        <v>419</v>
      </c>
      <c r="U17" s="558">
        <f>N17*(1+$U$2)</f>
        <v>30.191159491371426</v>
      </c>
      <c r="V17" s="558">
        <f t="shared" si="9"/>
        <v>33.210275440508575</v>
      </c>
      <c r="W17" s="559">
        <f t="shared" si="10"/>
        <v>36.531302984559439</v>
      </c>
      <c r="X17" s="560"/>
      <c r="Y17" s="557" t="s">
        <v>420</v>
      </c>
      <c r="Z17" s="558">
        <f t="shared" si="6"/>
        <v>31.157276595095311</v>
      </c>
      <c r="AA17" s="558">
        <f t="shared" si="0"/>
        <v>34.273004254604849</v>
      </c>
      <c r="AB17" s="559">
        <f t="shared" si="0"/>
        <v>37.700304680065344</v>
      </c>
      <c r="AC17" s="560"/>
      <c r="AD17" s="557" t="s">
        <v>421</v>
      </c>
      <c r="AE17" s="558">
        <f t="shared" si="1"/>
        <v>32.154309446138363</v>
      </c>
      <c r="AF17" s="558">
        <f t="shared" si="1"/>
        <v>35.369740390752206</v>
      </c>
      <c r="AG17" s="559">
        <f t="shared" si="1"/>
        <v>38.906714429827439</v>
      </c>
      <c r="AH17" s="560"/>
      <c r="AI17" s="557" t="s">
        <v>422</v>
      </c>
      <c r="AJ17" s="558">
        <f t="shared" si="2"/>
        <v>33.183247348414788</v>
      </c>
      <c r="AK17" s="558">
        <f t="shared" si="2"/>
        <v>36.501572083256278</v>
      </c>
      <c r="AL17" s="559">
        <f t="shared" si="2"/>
        <v>40.151729291581916</v>
      </c>
    </row>
    <row r="18" spans="1:39" ht="17.25" thickBot="1" x14ac:dyDescent="0.35">
      <c r="A18" s="525" t="s">
        <v>423</v>
      </c>
      <c r="B18" s="561">
        <v>23</v>
      </c>
      <c r="C18" s="562">
        <v>0.02</v>
      </c>
      <c r="D18" s="563">
        <v>41.776299999999999</v>
      </c>
      <c r="E18" s="564">
        <f t="shared" si="15"/>
        <v>86894.703999999998</v>
      </c>
      <c r="F18" s="565" t="s">
        <v>423</v>
      </c>
      <c r="G18" s="566">
        <f t="shared" si="3"/>
        <v>45.95393</v>
      </c>
      <c r="H18" s="567">
        <f t="shared" si="4"/>
        <v>95584.174400000004</v>
      </c>
      <c r="I18" s="568" t="s">
        <v>423</v>
      </c>
      <c r="J18" s="569">
        <f t="shared" si="16"/>
        <v>50.549323000000001</v>
      </c>
      <c r="K18" s="570">
        <f t="shared" si="4"/>
        <v>105142.59184000001</v>
      </c>
      <c r="M18" s="571" t="s">
        <v>423</v>
      </c>
      <c r="N18" s="572">
        <f t="shared" si="17"/>
        <v>29.840214285714286</v>
      </c>
      <c r="O18" s="573" t="s">
        <v>423</v>
      </c>
      <c r="P18" s="574">
        <f t="shared" si="12"/>
        <v>32.824235714285713</v>
      </c>
      <c r="Q18" s="575" t="s">
        <v>423</v>
      </c>
      <c r="R18" s="576">
        <f t="shared" si="13"/>
        <v>36.106659285714287</v>
      </c>
      <c r="S18" s="577"/>
      <c r="T18" s="578" t="s">
        <v>424</v>
      </c>
      <c r="U18" s="579">
        <f>N18*(1+$U$2)</f>
        <v>30.795101142857142</v>
      </c>
      <c r="V18" s="579">
        <f t="shared" si="9"/>
        <v>33.87461125714286</v>
      </c>
      <c r="W18" s="580">
        <f t="shared" si="10"/>
        <v>37.262072382857141</v>
      </c>
      <c r="X18" s="581"/>
      <c r="Y18" s="578" t="s">
        <v>425</v>
      </c>
      <c r="Z18" s="579">
        <f t="shared" si="6"/>
        <v>31.780544379428573</v>
      </c>
      <c r="AA18" s="579">
        <f t="shared" si="0"/>
        <v>34.958598817371431</v>
      </c>
      <c r="AB18" s="580">
        <f t="shared" si="0"/>
        <v>38.454458699108571</v>
      </c>
      <c r="AC18" s="581"/>
      <c r="AD18" s="578" t="s">
        <v>426</v>
      </c>
      <c r="AE18" s="579">
        <f t="shared" si="1"/>
        <v>32.797521799570291</v>
      </c>
      <c r="AF18" s="579">
        <f t="shared" si="1"/>
        <v>36.07727397952732</v>
      </c>
      <c r="AG18" s="580">
        <f t="shared" si="1"/>
        <v>39.685001377480049</v>
      </c>
      <c r="AH18" s="581"/>
      <c r="AI18" s="578" t="s">
        <v>427</v>
      </c>
      <c r="AJ18" s="579">
        <f t="shared" si="2"/>
        <v>33.847042497156544</v>
      </c>
      <c r="AK18" s="579">
        <f t="shared" si="2"/>
        <v>37.231746746872197</v>
      </c>
      <c r="AL18" s="580">
        <f t="shared" si="2"/>
        <v>40.954921421559412</v>
      </c>
    </row>
    <row r="19" spans="1:39" ht="17.25" thickTop="1" x14ac:dyDescent="0.3">
      <c r="A19" s="499" t="s">
        <v>294</v>
      </c>
      <c r="M19" s="525"/>
      <c r="O19" s="525"/>
      <c r="Q19" s="525"/>
      <c r="S19" s="731"/>
      <c r="T19" s="525"/>
      <c r="X19" s="731"/>
      <c r="AC19" s="731"/>
      <c r="AH19" s="731"/>
    </row>
    <row r="20" spans="1:39" x14ac:dyDescent="0.3">
      <c r="A20" s="525"/>
      <c r="B20" s="499" t="s">
        <v>294</v>
      </c>
      <c r="F20" s="583"/>
      <c r="G20" s="499" t="s">
        <v>294</v>
      </c>
      <c r="M20" s="525"/>
      <c r="N20" s="500" t="s">
        <v>294</v>
      </c>
      <c r="O20" s="525"/>
      <c r="P20" s="584">
        <f>[2]Personnel!H70</f>
        <v>2503567.6974879373</v>
      </c>
      <c r="Q20" s="525"/>
      <c r="R20" s="500" t="s">
        <v>428</v>
      </c>
      <c r="S20" s="732"/>
      <c r="T20" s="525"/>
      <c r="U20" s="584">
        <f>[2]Personnel!L70</f>
        <v>2669706.087420098</v>
      </c>
      <c r="V20" s="500" t="s">
        <v>294</v>
      </c>
      <c r="W20" s="499" t="s">
        <v>294</v>
      </c>
      <c r="X20" s="732"/>
      <c r="Y20" s="499" t="s">
        <v>294</v>
      </c>
      <c r="Z20" s="585">
        <f>[2]Personnel!P70</f>
        <v>2784886.6907213693</v>
      </c>
      <c r="AA20" s="499" t="s">
        <v>294</v>
      </c>
      <c r="AC20" s="732"/>
      <c r="AD20" s="499" t="s">
        <v>294</v>
      </c>
      <c r="AE20" s="585">
        <f>[2]Personnel!T70</f>
        <v>2911692.6881238548</v>
      </c>
      <c r="AG20" s="499" t="s">
        <v>294</v>
      </c>
      <c r="AH20" s="732"/>
      <c r="AI20" s="499" t="s">
        <v>294</v>
      </c>
      <c r="AJ20" s="585">
        <f>[2]Personnel!X70</f>
        <v>3037744.548081995</v>
      </c>
      <c r="AL20" s="585">
        <f>SUM(AJ20+AE20+Z20+U20)</f>
        <v>11404030.014347319</v>
      </c>
    </row>
    <row r="21" spans="1:39" x14ac:dyDescent="0.3">
      <c r="A21" s="525"/>
      <c r="F21" s="583"/>
      <c r="J21" s="499" t="s">
        <v>294</v>
      </c>
      <c r="M21" s="525"/>
      <c r="N21" s="584"/>
      <c r="O21" s="525"/>
      <c r="P21" s="500" t="s">
        <v>294</v>
      </c>
      <c r="Q21" s="525" t="s">
        <v>294</v>
      </c>
      <c r="S21" s="732"/>
      <c r="T21" s="525"/>
      <c r="U21" s="584">
        <f>[2]Personnel!L71</f>
        <v>166138.38993216073</v>
      </c>
      <c r="W21" s="499" t="s">
        <v>294</v>
      </c>
      <c r="X21" s="732"/>
      <c r="Z21" s="585">
        <f>[2]Personnel!P71</f>
        <v>115180.60330127133</v>
      </c>
      <c r="AC21" s="732"/>
      <c r="AE21" s="585">
        <f>[2]Personnel!T71</f>
        <v>126805.99740248546</v>
      </c>
      <c r="AH21" s="732"/>
      <c r="AJ21" s="585">
        <f>[2]Personnel!X71</f>
        <v>126051.85995814018</v>
      </c>
      <c r="AL21" s="585">
        <f>SUM(AJ21+AE21+Z21+U21)</f>
        <v>534176.8505940577</v>
      </c>
    </row>
    <row r="22" spans="1:39" x14ac:dyDescent="0.3">
      <c r="A22" s="525"/>
      <c r="F22" s="583"/>
      <c r="N22" s="584" t="s">
        <v>294</v>
      </c>
      <c r="S22" s="732"/>
      <c r="U22" s="586">
        <f>[2]Personnel!L72</f>
        <v>6.6360654077324471E-2</v>
      </c>
      <c r="X22" s="732"/>
      <c r="Z22" s="552">
        <f>[2]Personnel!P72</f>
        <v>4.3143551960274945E-2</v>
      </c>
      <c r="AB22" s="499" t="s">
        <v>294</v>
      </c>
      <c r="AC22" s="732"/>
      <c r="AE22" s="552">
        <f>[2]Personnel!T72</f>
        <v>4.5533629007232207E-2</v>
      </c>
      <c r="AH22" s="732"/>
      <c r="AJ22" s="552">
        <f>[2]Personnel!X72</f>
        <v>4.3291608510842371E-2</v>
      </c>
      <c r="AL22" s="587"/>
    </row>
    <row r="23" spans="1:39" x14ac:dyDescent="0.3">
      <c r="N23" s="584"/>
      <c r="S23" s="732"/>
      <c r="V23" s="500" t="s">
        <v>294</v>
      </c>
      <c r="X23" s="732"/>
      <c r="AC23" s="732"/>
      <c r="AE23" s="499" t="s">
        <v>294</v>
      </c>
      <c r="AH23" s="732"/>
      <c r="AL23" s="503"/>
    </row>
    <row r="24" spans="1:39" x14ac:dyDescent="0.3">
      <c r="N24" s="584"/>
      <c r="S24" s="732"/>
      <c r="U24" s="586" t="s">
        <v>428</v>
      </c>
      <c r="V24" s="586" t="s">
        <v>294</v>
      </c>
      <c r="W24" s="552" t="s">
        <v>294</v>
      </c>
      <c r="X24" s="732"/>
      <c r="Z24" s="499" t="s">
        <v>294</v>
      </c>
      <c r="AC24" s="732"/>
      <c r="AH24" s="732"/>
      <c r="AJ24" s="499" t="s">
        <v>294</v>
      </c>
      <c r="AL24" s="588">
        <f>AL21/P20</f>
        <v>0.21336624974433369</v>
      </c>
    </row>
    <row r="25" spans="1:39" s="504" customFormat="1" ht="20.25" x14ac:dyDescent="0.3">
      <c r="D25" s="589"/>
      <c r="N25" s="590"/>
      <c r="O25" s="591" t="s">
        <v>429</v>
      </c>
      <c r="P25" s="590"/>
      <c r="R25" s="590"/>
      <c r="S25" s="590"/>
      <c r="U25" s="592">
        <v>5.3100000000000001E-2</v>
      </c>
      <c r="V25" s="590"/>
      <c r="X25" s="590"/>
      <c r="Z25" s="593">
        <v>3.1800000000000002E-2</v>
      </c>
      <c r="AC25" s="590"/>
      <c r="AE25" s="593">
        <v>3.39E-2</v>
      </c>
      <c r="AH25" s="590"/>
      <c r="AJ25" s="593">
        <v>3.3300000000000003E-2</v>
      </c>
      <c r="AM25" s="514"/>
    </row>
    <row r="26" spans="1:39" x14ac:dyDescent="0.3">
      <c r="O26" s="594" t="s">
        <v>430</v>
      </c>
      <c r="P26" s="584">
        <f>P20*1.2961</f>
        <v>3244874.0927141155</v>
      </c>
      <c r="Q26" s="584"/>
      <c r="R26" s="584"/>
      <c r="S26" s="584"/>
      <c r="T26" s="584"/>
      <c r="U26" s="584">
        <f>U21*1.2961</f>
        <v>215331.96719107352</v>
      </c>
      <c r="V26" s="584"/>
      <c r="W26" s="584"/>
      <c r="X26" s="584"/>
      <c r="Y26" s="584"/>
      <c r="Z26" s="584">
        <f t="shared" ref="Z26:AJ26" si="21">Z21*1.2961</f>
        <v>149285.57993877778</v>
      </c>
      <c r="AA26" s="584"/>
      <c r="AB26" s="584"/>
      <c r="AC26" s="584"/>
      <c r="AD26" s="584"/>
      <c r="AE26" s="584">
        <f t="shared" si="21"/>
        <v>164353.25323336141</v>
      </c>
      <c r="AF26" s="584"/>
      <c r="AG26" s="584"/>
      <c r="AH26" s="584"/>
      <c r="AI26" s="584"/>
      <c r="AJ26" s="584">
        <f t="shared" si="21"/>
        <v>163375.81569174549</v>
      </c>
    </row>
  </sheetData>
  <mergeCells count="8">
    <mergeCell ref="AC19:AC24"/>
    <mergeCell ref="AH19:AH24"/>
    <mergeCell ref="B1:K1"/>
    <mergeCell ref="D2:E2"/>
    <mergeCell ref="G2:H2"/>
    <mergeCell ref="J2:K2"/>
    <mergeCell ref="S19:S24"/>
    <mergeCell ref="X19:X24"/>
  </mergeCells>
  <pageMargins left="0.19" right="0.17" top="0.75" bottom="0.75" header="0.3" footer="0.3"/>
  <pageSetup scale="5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62"/>
  <sheetViews>
    <sheetView topLeftCell="A179" zoomScaleNormal="100" workbookViewId="0">
      <selection activeCell="D201" sqref="D201"/>
    </sheetView>
  </sheetViews>
  <sheetFormatPr defaultColWidth="9.140625" defaultRowHeight="12" x14ac:dyDescent="0.2"/>
  <cols>
    <col min="1" max="1" width="7.42578125" style="82" customWidth="1"/>
    <col min="2" max="2" width="10.7109375" style="82" bestFit="1" customWidth="1"/>
    <col min="3" max="6" width="10.28515625" style="82" bestFit="1" customWidth="1"/>
    <col min="7" max="7" width="11.7109375" style="82" bestFit="1" customWidth="1"/>
    <col min="8" max="8" width="8.5703125" style="82" bestFit="1" customWidth="1"/>
    <col min="9" max="9" width="9.42578125" style="82" customWidth="1"/>
    <col min="10" max="10" width="9.5703125" style="82" customWidth="1"/>
    <col min="11" max="11" width="9" style="82" hidden="1" customWidth="1"/>
    <col min="12" max="12" width="9.7109375" style="82" customWidth="1"/>
    <col min="13" max="13" width="10.42578125" style="82" hidden="1" customWidth="1"/>
    <col min="14" max="14" width="8.42578125" style="82" customWidth="1"/>
    <col min="15" max="19" width="8.28515625" style="82" customWidth="1"/>
    <col min="20" max="27" width="9.140625" style="82" customWidth="1"/>
    <col min="28" max="16384" width="9.140625" style="82"/>
  </cols>
  <sheetData>
    <row r="1" spans="1:9" hidden="1" x14ac:dyDescent="0.2"/>
    <row r="2" spans="1:9" hidden="1" x14ac:dyDescent="0.2">
      <c r="A2" s="79" t="s">
        <v>81</v>
      </c>
      <c r="B2" s="79"/>
      <c r="C2" s="79"/>
      <c r="D2" s="79"/>
      <c r="E2" s="79"/>
      <c r="F2" s="79"/>
      <c r="G2" s="80" t="s">
        <v>173</v>
      </c>
      <c r="H2" s="80"/>
      <c r="I2" s="81">
        <v>3.9E-2</v>
      </c>
    </row>
    <row r="3" spans="1:9" hidden="1" x14ac:dyDescent="0.2">
      <c r="A3" s="83" t="s">
        <v>176</v>
      </c>
      <c r="B3" s="83"/>
      <c r="C3" s="83"/>
      <c r="D3" s="83"/>
      <c r="E3" s="83"/>
      <c r="F3" s="83"/>
      <c r="G3" s="83"/>
      <c r="H3" s="83"/>
      <c r="I3" s="83"/>
    </row>
    <row r="4" spans="1:9" hidden="1" x14ac:dyDescent="0.2">
      <c r="A4" s="84" t="s">
        <v>65</v>
      </c>
      <c r="B4" s="85" t="s">
        <v>159</v>
      </c>
      <c r="C4" s="85" t="s">
        <v>82</v>
      </c>
      <c r="D4" s="85" t="s">
        <v>82</v>
      </c>
      <c r="E4" s="85" t="s">
        <v>83</v>
      </c>
      <c r="F4" s="85" t="s">
        <v>83</v>
      </c>
      <c r="G4" s="86" t="s">
        <v>84</v>
      </c>
      <c r="H4" s="117"/>
      <c r="I4" s="87"/>
    </row>
    <row r="5" spans="1:9" hidden="1" x14ac:dyDescent="0.2">
      <c r="A5" s="88" t="s">
        <v>85</v>
      </c>
      <c r="B5" s="89" t="s">
        <v>174</v>
      </c>
      <c r="C5" s="89" t="s">
        <v>86</v>
      </c>
      <c r="D5" s="89" t="s">
        <v>87</v>
      </c>
      <c r="E5" s="89" t="s">
        <v>86</v>
      </c>
      <c r="F5" s="89" t="s">
        <v>87</v>
      </c>
      <c r="G5" s="90" t="s">
        <v>86</v>
      </c>
      <c r="H5" s="117"/>
    </row>
    <row r="6" spans="1:9" hidden="1" x14ac:dyDescent="0.2">
      <c r="A6" s="91" t="s">
        <v>66</v>
      </c>
      <c r="B6" s="92" t="s">
        <v>80</v>
      </c>
      <c r="C6" s="93">
        <v>22.625900000000001</v>
      </c>
      <c r="D6" s="93">
        <v>16.1616</v>
      </c>
      <c r="E6" s="93">
        <v>25.905100000000001</v>
      </c>
      <c r="F6" s="93">
        <v>18.503399999999999</v>
      </c>
      <c r="G6" s="94">
        <v>30.278400000000001</v>
      </c>
      <c r="H6" s="126"/>
    </row>
    <row r="7" spans="1:9" hidden="1" x14ac:dyDescent="0.2">
      <c r="A7" s="95" t="s">
        <v>76</v>
      </c>
      <c r="B7" s="96">
        <v>2.5000000000000001E-2</v>
      </c>
      <c r="C7" s="97">
        <v>23.191500000000001</v>
      </c>
      <c r="D7" s="97">
        <v>16.5657</v>
      </c>
      <c r="E7" s="97">
        <v>26.552800000000001</v>
      </c>
      <c r="F7" s="97">
        <v>18.966100000000001</v>
      </c>
      <c r="G7" s="98">
        <v>31.035399999999999</v>
      </c>
      <c r="H7" s="126"/>
    </row>
    <row r="8" spans="1:9" hidden="1" x14ac:dyDescent="0.2">
      <c r="A8" s="95">
        <v>1</v>
      </c>
      <c r="B8" s="96">
        <v>0.03</v>
      </c>
      <c r="C8" s="99">
        <v>23.8873</v>
      </c>
      <c r="D8" s="99">
        <v>17.0627</v>
      </c>
      <c r="E8" s="99" t="s">
        <v>80</v>
      </c>
      <c r="F8" s="99" t="s">
        <v>80</v>
      </c>
      <c r="G8" s="100" t="s">
        <v>80</v>
      </c>
      <c r="H8" s="126"/>
    </row>
    <row r="9" spans="1:9" hidden="1" x14ac:dyDescent="0.2">
      <c r="A9" s="95">
        <v>2</v>
      </c>
      <c r="B9" s="96">
        <v>0.03</v>
      </c>
      <c r="C9" s="97" t="s">
        <v>80</v>
      </c>
      <c r="D9" s="97" t="s">
        <v>80</v>
      </c>
      <c r="E9" s="97">
        <v>27.349299999999999</v>
      </c>
      <c r="F9" s="97">
        <v>19.5351</v>
      </c>
      <c r="G9" s="98">
        <v>31.9664</v>
      </c>
      <c r="H9" s="126"/>
    </row>
    <row r="10" spans="1:9" hidden="1" x14ac:dyDescent="0.2">
      <c r="A10" s="95">
        <v>3</v>
      </c>
      <c r="B10" s="96">
        <v>0.03</v>
      </c>
      <c r="C10" s="97">
        <v>24.603899999999999</v>
      </c>
      <c r="D10" s="97">
        <v>17.5746</v>
      </c>
      <c r="E10" s="97">
        <v>28.169799999999999</v>
      </c>
      <c r="F10" s="97">
        <v>20.121099999999998</v>
      </c>
      <c r="G10" s="98">
        <v>32.925400000000003</v>
      </c>
      <c r="H10" s="126"/>
    </row>
    <row r="11" spans="1:9" hidden="1" x14ac:dyDescent="0.2">
      <c r="A11" s="95">
        <v>5</v>
      </c>
      <c r="B11" s="96">
        <v>0.03</v>
      </c>
      <c r="C11" s="97">
        <v>25.341999999999999</v>
      </c>
      <c r="D11" s="97">
        <v>18.101900000000001</v>
      </c>
      <c r="E11" s="97">
        <v>29.014900000000001</v>
      </c>
      <c r="F11" s="97">
        <v>20.724799999999998</v>
      </c>
      <c r="G11" s="98">
        <v>33.9133</v>
      </c>
      <c r="H11" s="126"/>
    </row>
    <row r="12" spans="1:9" hidden="1" x14ac:dyDescent="0.2">
      <c r="A12" s="95">
        <v>7</v>
      </c>
      <c r="B12" s="96">
        <v>0.03</v>
      </c>
      <c r="C12" s="97">
        <v>26.1023</v>
      </c>
      <c r="D12" s="97">
        <v>18.645</v>
      </c>
      <c r="E12" s="97">
        <v>29.885300000000001</v>
      </c>
      <c r="F12" s="97">
        <v>21.346599999999999</v>
      </c>
      <c r="G12" s="98">
        <v>34.930599999999998</v>
      </c>
      <c r="H12" s="126"/>
    </row>
    <row r="13" spans="1:9" hidden="1" x14ac:dyDescent="0.2">
      <c r="A13" s="95">
        <v>9</v>
      </c>
      <c r="B13" s="96">
        <v>0.03</v>
      </c>
      <c r="C13" s="97">
        <v>26.8855</v>
      </c>
      <c r="D13" s="97">
        <v>19.2043</v>
      </c>
      <c r="E13" s="97">
        <v>30.7818</v>
      </c>
      <c r="F13" s="97">
        <v>21.986999999999998</v>
      </c>
      <c r="G13" s="98">
        <v>35.978499999999997</v>
      </c>
      <c r="H13" s="126"/>
    </row>
    <row r="14" spans="1:9" hidden="1" x14ac:dyDescent="0.2">
      <c r="A14" s="95">
        <v>11</v>
      </c>
      <c r="B14" s="96">
        <v>0.03</v>
      </c>
      <c r="C14" s="97">
        <v>27.691800000000001</v>
      </c>
      <c r="D14" s="97">
        <v>19.7804</v>
      </c>
      <c r="E14" s="97">
        <v>31.705300000000001</v>
      </c>
      <c r="F14" s="97">
        <v>22.646599999999999</v>
      </c>
      <c r="G14" s="98">
        <v>37.057899999999997</v>
      </c>
      <c r="H14" s="126"/>
    </row>
    <row r="15" spans="1:9" hidden="1" x14ac:dyDescent="0.2">
      <c r="A15" s="95">
        <v>13</v>
      </c>
      <c r="B15" s="96">
        <v>0.03</v>
      </c>
      <c r="C15" s="97">
        <v>28.522600000000001</v>
      </c>
      <c r="D15" s="97">
        <v>20.373799999999999</v>
      </c>
      <c r="E15" s="97">
        <v>32.656500000000001</v>
      </c>
      <c r="F15" s="97">
        <v>23.326000000000001</v>
      </c>
      <c r="G15" s="98">
        <v>38.169600000000003</v>
      </c>
      <c r="H15" s="126"/>
    </row>
    <row r="16" spans="1:9" hidden="1" x14ac:dyDescent="0.2">
      <c r="A16" s="95">
        <v>15</v>
      </c>
      <c r="B16" s="96">
        <v>0.03</v>
      </c>
      <c r="C16" s="97">
        <v>29.378499999999999</v>
      </c>
      <c r="D16" s="97">
        <v>20.985099999999999</v>
      </c>
      <c r="E16" s="97">
        <v>33.636099999999999</v>
      </c>
      <c r="F16" s="97">
        <v>24.025700000000001</v>
      </c>
      <c r="G16" s="98">
        <v>39.314700000000002</v>
      </c>
      <c r="H16" s="126"/>
    </row>
    <row r="17" spans="1:8" hidden="1" x14ac:dyDescent="0.2">
      <c r="A17" s="95">
        <v>17</v>
      </c>
      <c r="B17" s="96">
        <v>0.03</v>
      </c>
      <c r="C17" s="97">
        <v>30.259799999999998</v>
      </c>
      <c r="D17" s="97">
        <v>21.614599999999999</v>
      </c>
      <c r="E17" s="97">
        <v>34.645099999999999</v>
      </c>
      <c r="F17" s="97">
        <v>24.746600000000001</v>
      </c>
      <c r="G17" s="98">
        <v>40.494300000000003</v>
      </c>
      <c r="H17" s="126"/>
    </row>
    <row r="18" spans="1:8" hidden="1" x14ac:dyDescent="0.2">
      <c r="A18" s="95">
        <v>19</v>
      </c>
      <c r="B18" s="96">
        <v>0.03</v>
      </c>
      <c r="C18" s="97">
        <v>31.1677</v>
      </c>
      <c r="D18" s="97">
        <v>22.263100000000001</v>
      </c>
      <c r="E18" s="97">
        <v>35.684600000000003</v>
      </c>
      <c r="F18" s="97">
        <v>25.488900000000001</v>
      </c>
      <c r="G18" s="98">
        <v>41.709099999999999</v>
      </c>
      <c r="H18" s="126"/>
    </row>
    <row r="19" spans="1:8" hidden="1" x14ac:dyDescent="0.2">
      <c r="A19" s="101">
        <v>21</v>
      </c>
      <c r="B19" s="102">
        <v>0.03</v>
      </c>
      <c r="C19" s="103">
        <v>32.102600000000002</v>
      </c>
      <c r="D19" s="103">
        <v>22.930900000000001</v>
      </c>
      <c r="E19" s="103">
        <v>36.755099999999999</v>
      </c>
      <c r="F19" s="103">
        <v>26.253599999999999</v>
      </c>
      <c r="G19" s="104">
        <v>42.9604</v>
      </c>
      <c r="H19" s="126"/>
    </row>
    <row r="20" spans="1:8" hidden="1" x14ac:dyDescent="0.2">
      <c r="A20" s="83" t="s">
        <v>175</v>
      </c>
    </row>
    <row r="21" spans="1:8" hidden="1" x14ac:dyDescent="0.2">
      <c r="A21" s="84" t="s">
        <v>65</v>
      </c>
      <c r="B21" s="85" t="s">
        <v>159</v>
      </c>
      <c r="C21" s="85" t="s">
        <v>82</v>
      </c>
      <c r="D21" s="85" t="s">
        <v>83</v>
      </c>
      <c r="E21" s="86" t="s">
        <v>84</v>
      </c>
    </row>
    <row r="22" spans="1:8" hidden="1" x14ac:dyDescent="0.2">
      <c r="A22" s="88" t="s">
        <v>85</v>
      </c>
      <c r="B22" s="89" t="s">
        <v>174</v>
      </c>
      <c r="C22" s="89"/>
      <c r="D22" s="89"/>
      <c r="E22" s="90"/>
    </row>
    <row r="23" spans="1:8" hidden="1" x14ac:dyDescent="0.2">
      <c r="A23" s="91" t="s">
        <v>66</v>
      </c>
      <c r="B23" s="92" t="s">
        <v>80</v>
      </c>
      <c r="C23" s="105">
        <v>47062</v>
      </c>
      <c r="D23" s="105">
        <v>53883</v>
      </c>
      <c r="E23" s="106">
        <v>62979</v>
      </c>
    </row>
    <row r="24" spans="1:8" hidden="1" x14ac:dyDescent="0.2">
      <c r="A24" s="95" t="s">
        <v>76</v>
      </c>
      <c r="B24" s="96">
        <v>2.5000000000000001E-2</v>
      </c>
      <c r="C24" s="107">
        <v>48238</v>
      </c>
      <c r="D24" s="107">
        <v>55230</v>
      </c>
      <c r="E24" s="108">
        <v>64554</v>
      </c>
    </row>
    <row r="25" spans="1:8" hidden="1" x14ac:dyDescent="0.2">
      <c r="A25" s="95">
        <v>1</v>
      </c>
      <c r="B25" s="96">
        <v>0.03</v>
      </c>
      <c r="C25" s="107">
        <v>49686</v>
      </c>
      <c r="D25" s="107">
        <v>0</v>
      </c>
      <c r="E25" s="108">
        <v>0</v>
      </c>
    </row>
    <row r="26" spans="1:8" hidden="1" x14ac:dyDescent="0.2">
      <c r="A26" s="95">
        <v>2</v>
      </c>
      <c r="B26" s="96">
        <v>0.03</v>
      </c>
      <c r="C26" s="107">
        <v>0</v>
      </c>
      <c r="D26" s="107">
        <v>56887</v>
      </c>
      <c r="E26" s="108">
        <v>66490</v>
      </c>
    </row>
    <row r="27" spans="1:8" hidden="1" x14ac:dyDescent="0.2">
      <c r="A27" s="95">
        <v>3</v>
      </c>
      <c r="B27" s="96">
        <v>0.03</v>
      </c>
      <c r="C27" s="107">
        <v>51176</v>
      </c>
      <c r="D27" s="107">
        <v>58593</v>
      </c>
      <c r="E27" s="108">
        <v>68485</v>
      </c>
    </row>
    <row r="28" spans="1:8" hidden="1" x14ac:dyDescent="0.2">
      <c r="A28" s="95">
        <v>5</v>
      </c>
      <c r="B28" s="96">
        <v>0.03</v>
      </c>
      <c r="C28" s="107">
        <v>52711</v>
      </c>
      <c r="D28" s="107">
        <v>60351</v>
      </c>
      <c r="E28" s="108">
        <v>70540</v>
      </c>
    </row>
    <row r="29" spans="1:8" hidden="1" x14ac:dyDescent="0.2">
      <c r="A29" s="95">
        <v>7</v>
      </c>
      <c r="B29" s="96">
        <v>0.03</v>
      </c>
      <c r="C29" s="107">
        <v>54293</v>
      </c>
      <c r="D29" s="107">
        <v>62161</v>
      </c>
      <c r="E29" s="108">
        <v>72656</v>
      </c>
    </row>
    <row r="30" spans="1:8" hidden="1" x14ac:dyDescent="0.2">
      <c r="A30" s="95">
        <v>9</v>
      </c>
      <c r="B30" s="96">
        <v>0.03</v>
      </c>
      <c r="C30" s="107">
        <v>55922</v>
      </c>
      <c r="D30" s="107">
        <v>64026</v>
      </c>
      <c r="E30" s="108">
        <v>74835</v>
      </c>
    </row>
    <row r="31" spans="1:8" hidden="1" x14ac:dyDescent="0.2">
      <c r="A31" s="95">
        <v>11</v>
      </c>
      <c r="B31" s="96">
        <v>0.03</v>
      </c>
      <c r="C31" s="107">
        <v>57599</v>
      </c>
      <c r="D31" s="107">
        <v>65947</v>
      </c>
      <c r="E31" s="108">
        <v>77080</v>
      </c>
    </row>
    <row r="32" spans="1:8" hidden="1" x14ac:dyDescent="0.2">
      <c r="A32" s="95">
        <v>13</v>
      </c>
      <c r="B32" s="96">
        <v>0.03</v>
      </c>
      <c r="C32" s="107">
        <v>59327</v>
      </c>
      <c r="D32" s="107">
        <v>67926</v>
      </c>
      <c r="E32" s="108">
        <v>79393</v>
      </c>
    </row>
    <row r="33" spans="1:25" hidden="1" x14ac:dyDescent="0.2">
      <c r="A33" s="95">
        <v>15</v>
      </c>
      <c r="B33" s="96">
        <v>0.03</v>
      </c>
      <c r="C33" s="107">
        <v>61107</v>
      </c>
      <c r="D33" s="107">
        <v>69963</v>
      </c>
      <c r="E33" s="108">
        <v>81775</v>
      </c>
    </row>
    <row r="34" spans="1:25" hidden="1" x14ac:dyDescent="0.2">
      <c r="A34" s="95">
        <v>17</v>
      </c>
      <c r="B34" s="96">
        <v>0.03</v>
      </c>
      <c r="C34" s="107">
        <v>62940</v>
      </c>
      <c r="D34" s="107">
        <v>72062</v>
      </c>
      <c r="E34" s="108">
        <v>84228</v>
      </c>
    </row>
    <row r="35" spans="1:25" hidden="1" x14ac:dyDescent="0.2">
      <c r="A35" s="95">
        <v>19</v>
      </c>
      <c r="B35" s="96">
        <v>0.03</v>
      </c>
      <c r="C35" s="107">
        <v>64829</v>
      </c>
      <c r="D35" s="107">
        <v>74224</v>
      </c>
      <c r="E35" s="108">
        <v>86755</v>
      </c>
    </row>
    <row r="36" spans="1:25" hidden="1" x14ac:dyDescent="0.2">
      <c r="A36" s="101">
        <v>21</v>
      </c>
      <c r="B36" s="102">
        <v>0.03</v>
      </c>
      <c r="C36" s="109">
        <v>66773</v>
      </c>
      <c r="D36" s="109">
        <v>76451</v>
      </c>
      <c r="E36" s="110">
        <v>89358</v>
      </c>
    </row>
    <row r="37" spans="1:25" hidden="1" x14ac:dyDescent="0.2"/>
    <row r="38" spans="1:25" hidden="1" x14ac:dyDescent="0.2">
      <c r="A38" s="79" t="s">
        <v>81</v>
      </c>
      <c r="B38" s="79"/>
      <c r="C38" s="79"/>
      <c r="D38" s="79"/>
      <c r="E38" s="79"/>
      <c r="F38" s="79"/>
      <c r="G38" s="80" t="s">
        <v>182</v>
      </c>
      <c r="H38" s="80"/>
      <c r="I38" s="81">
        <v>1.9E-2</v>
      </c>
    </row>
    <row r="39" spans="1:25" hidden="1" x14ac:dyDescent="0.2">
      <c r="A39" s="83" t="s">
        <v>183</v>
      </c>
      <c r="B39" s="83"/>
      <c r="C39" s="83"/>
      <c r="D39" s="83"/>
      <c r="E39" s="83"/>
      <c r="F39" s="83"/>
      <c r="G39" s="83"/>
      <c r="H39" s="83"/>
      <c r="P39" s="83" t="s">
        <v>186</v>
      </c>
      <c r="V39" s="111"/>
    </row>
    <row r="40" spans="1:25" hidden="1" x14ac:dyDescent="0.2">
      <c r="A40" s="84" t="s">
        <v>65</v>
      </c>
      <c r="B40" s="85" t="s">
        <v>159</v>
      </c>
      <c r="C40" s="85" t="s">
        <v>82</v>
      </c>
      <c r="D40" s="85" t="s">
        <v>82</v>
      </c>
      <c r="E40" s="85" t="s">
        <v>206</v>
      </c>
      <c r="F40" s="85" t="s">
        <v>83</v>
      </c>
      <c r="G40" s="85" t="s">
        <v>83</v>
      </c>
      <c r="H40" s="85" t="s">
        <v>84</v>
      </c>
      <c r="I40" s="85" t="s">
        <v>84</v>
      </c>
      <c r="J40" s="85" t="s">
        <v>82</v>
      </c>
      <c r="K40" s="85" t="s">
        <v>82</v>
      </c>
      <c r="L40" s="85" t="s">
        <v>83</v>
      </c>
      <c r="M40" s="85" t="s">
        <v>83</v>
      </c>
      <c r="N40" s="85" t="s">
        <v>84</v>
      </c>
      <c r="O40" s="85" t="s">
        <v>84</v>
      </c>
      <c r="P40" s="85" t="s">
        <v>82</v>
      </c>
      <c r="Q40" s="85" t="s">
        <v>82</v>
      </c>
      <c r="R40" s="85" t="s">
        <v>83</v>
      </c>
      <c r="S40" s="85" t="s">
        <v>83</v>
      </c>
      <c r="T40" s="85" t="s">
        <v>84</v>
      </c>
      <c r="U40" s="117"/>
      <c r="V40" s="117"/>
      <c r="W40" s="117"/>
      <c r="X40" s="117"/>
      <c r="Y40" s="117"/>
    </row>
    <row r="41" spans="1:25" hidden="1" x14ac:dyDescent="0.2">
      <c r="A41" s="88" t="s">
        <v>85</v>
      </c>
      <c r="B41" s="89" t="s">
        <v>174</v>
      </c>
      <c r="C41" s="89" t="s">
        <v>86</v>
      </c>
      <c r="D41" s="89" t="s">
        <v>87</v>
      </c>
      <c r="E41" s="89" t="s">
        <v>87</v>
      </c>
      <c r="F41" s="89" t="s">
        <v>86</v>
      </c>
      <c r="G41" s="89" t="s">
        <v>87</v>
      </c>
      <c r="H41" s="89" t="s">
        <v>86</v>
      </c>
      <c r="I41" s="89" t="s">
        <v>87</v>
      </c>
      <c r="J41" s="89" t="s">
        <v>207</v>
      </c>
      <c r="K41" s="89" t="s">
        <v>208</v>
      </c>
      <c r="L41" s="89" t="s">
        <v>207</v>
      </c>
      <c r="M41" s="89" t="s">
        <v>208</v>
      </c>
      <c r="N41" s="89" t="s">
        <v>207</v>
      </c>
      <c r="O41" s="117" t="s">
        <v>208</v>
      </c>
      <c r="P41" s="89" t="s">
        <v>86</v>
      </c>
      <c r="Q41" s="89" t="s">
        <v>87</v>
      </c>
      <c r="R41" s="89" t="s">
        <v>86</v>
      </c>
      <c r="S41" s="89" t="s">
        <v>87</v>
      </c>
      <c r="T41" s="89" t="s">
        <v>86</v>
      </c>
      <c r="U41" s="117"/>
      <c r="V41" s="117"/>
      <c r="W41" s="117"/>
      <c r="X41" s="117"/>
      <c r="Y41" s="117"/>
    </row>
    <row r="42" spans="1:25" hidden="1" x14ac:dyDescent="0.2">
      <c r="A42" s="91" t="s">
        <v>66</v>
      </c>
      <c r="B42" s="92" t="s">
        <v>80</v>
      </c>
      <c r="C42" s="93">
        <f>ROUND(C6*1.019,4)</f>
        <v>23.055800000000001</v>
      </c>
      <c r="D42" s="93">
        <f>ROUND(D6*1.019,4)</f>
        <v>16.468699999999998</v>
      </c>
      <c r="E42" s="93" t="s">
        <v>80</v>
      </c>
      <c r="F42" s="99">
        <f>ROUND(C42*1.1,4)</f>
        <v>25.3614</v>
      </c>
      <c r="G42" s="99">
        <f>ROUND(D42*1.1,4)</f>
        <v>18.115600000000001</v>
      </c>
      <c r="H42" s="99">
        <f>ROUND(F42*1.1,4)</f>
        <v>27.897500000000001</v>
      </c>
      <c r="I42" s="99">
        <f t="shared" ref="I42:I55" si="0">ROUND(G42*1.1,4)</f>
        <v>19.927199999999999</v>
      </c>
      <c r="J42" s="99">
        <f>ROUND(C42*1.5,4)</f>
        <v>34.5837</v>
      </c>
      <c r="K42" s="99">
        <f>ROUND(D42*1.5,4)</f>
        <v>24.703099999999999</v>
      </c>
      <c r="L42" s="99">
        <f>ROUND(F42*1.5,4)</f>
        <v>38.042099999999998</v>
      </c>
      <c r="M42" s="99">
        <f>ROUND(G42*1.5,4)</f>
        <v>27.173400000000001</v>
      </c>
      <c r="N42" s="99">
        <f>ROUND(H42*1.5,4)</f>
        <v>41.846299999999999</v>
      </c>
      <c r="O42" s="97">
        <f>ROUND(I42*1.5,4)</f>
        <v>29.890799999999999</v>
      </c>
      <c r="P42" s="112"/>
      <c r="Q42" s="113"/>
      <c r="R42" s="113"/>
      <c r="S42" s="113"/>
      <c r="T42" s="214"/>
      <c r="U42" s="215"/>
      <c r="V42" s="215"/>
      <c r="W42" s="215"/>
      <c r="X42" s="215"/>
      <c r="Y42" s="215"/>
    </row>
    <row r="43" spans="1:25" hidden="1" x14ac:dyDescent="0.2">
      <c r="A43" s="95" t="s">
        <v>76</v>
      </c>
      <c r="B43" s="96">
        <v>2.5000000000000001E-2</v>
      </c>
      <c r="C43" s="97">
        <f>ROUND(C42*1.025,4)</f>
        <v>23.632200000000001</v>
      </c>
      <c r="D43" s="97">
        <f>ROUND(D42*1.025,4)</f>
        <v>16.880400000000002</v>
      </c>
      <c r="E43" s="97" t="s">
        <v>80</v>
      </c>
      <c r="F43" s="97">
        <f t="shared" ref="F43:G55" si="1">ROUND(C43*1.1,4)</f>
        <v>25.9954</v>
      </c>
      <c r="G43" s="97">
        <f t="shared" si="1"/>
        <v>18.5684</v>
      </c>
      <c r="H43" s="97">
        <f t="shared" ref="H43:H55" si="2">ROUND(F43*1.1,4)</f>
        <v>28.594899999999999</v>
      </c>
      <c r="I43" s="97">
        <f t="shared" si="0"/>
        <v>20.4252</v>
      </c>
      <c r="J43" s="97">
        <f t="shared" ref="J43:K55" si="3">ROUND(C43*1.5,4)</f>
        <v>35.448300000000003</v>
      </c>
      <c r="K43" s="97">
        <f t="shared" si="3"/>
        <v>25.320599999999999</v>
      </c>
      <c r="L43" s="97">
        <f t="shared" ref="L43:O55" si="4">ROUND(F43*1.5,4)</f>
        <v>38.993099999999998</v>
      </c>
      <c r="M43" s="97">
        <f t="shared" si="4"/>
        <v>27.852599999999999</v>
      </c>
      <c r="N43" s="97">
        <f t="shared" si="4"/>
        <v>42.892400000000002</v>
      </c>
      <c r="O43" s="97">
        <f t="shared" si="4"/>
        <v>30.637799999999999</v>
      </c>
      <c r="P43" s="115">
        <f>(C43-C42)/C42</f>
        <v>2.5000216865170566E-2</v>
      </c>
      <c r="Q43" s="116">
        <f>(D43-D42)/D42</f>
        <v>2.4998937378178199E-2</v>
      </c>
      <c r="R43" s="116">
        <f t="shared" ref="R43:T43" si="5">(F43-F42)/F42</f>
        <v>2.4998619950002774E-2</v>
      </c>
      <c r="S43" s="116">
        <f t="shared" si="5"/>
        <v>2.4995031906202381E-2</v>
      </c>
      <c r="T43" s="216">
        <f t="shared" si="5"/>
        <v>2.4998655793529823E-2</v>
      </c>
      <c r="U43" s="215"/>
      <c r="V43" s="215"/>
      <c r="W43" s="215"/>
      <c r="X43" s="215"/>
      <c r="Y43" s="215"/>
    </row>
    <row r="44" spans="1:25" hidden="1" x14ac:dyDescent="0.2">
      <c r="A44" s="95">
        <v>1</v>
      </c>
      <c r="B44" s="96">
        <v>0.03</v>
      </c>
      <c r="C44" s="99">
        <f>ROUND(C43*1.03,4)</f>
        <v>24.341200000000001</v>
      </c>
      <c r="D44" s="99">
        <f>ROUND(D43*1.03,4)</f>
        <v>17.386800000000001</v>
      </c>
      <c r="E44" s="99" t="s">
        <v>80</v>
      </c>
      <c r="F44" s="97" t="s">
        <v>80</v>
      </c>
      <c r="G44" s="97" t="s">
        <v>80</v>
      </c>
      <c r="H44" s="97" t="s">
        <v>80</v>
      </c>
      <c r="I44" s="97" t="s">
        <v>80</v>
      </c>
      <c r="J44" s="97" t="s">
        <v>80</v>
      </c>
      <c r="K44" s="97">
        <f t="shared" si="3"/>
        <v>26.080200000000001</v>
      </c>
      <c r="L44" s="97" t="s">
        <v>80</v>
      </c>
      <c r="M44" s="97" t="s">
        <v>80</v>
      </c>
      <c r="N44" s="97" t="s">
        <v>80</v>
      </c>
      <c r="O44" s="97" t="s">
        <v>80</v>
      </c>
      <c r="P44" s="115">
        <f>(C44-C43)/C43</f>
        <v>3.000143871497362E-2</v>
      </c>
      <c r="Q44" s="116">
        <f>(D44-D43)/D43</f>
        <v>2.9999289116371605E-2</v>
      </c>
      <c r="R44" s="116"/>
      <c r="S44" s="116"/>
      <c r="T44" s="216"/>
      <c r="U44" s="215"/>
      <c r="V44" s="215"/>
      <c r="W44" s="215"/>
      <c r="X44" s="215"/>
      <c r="Y44" s="215"/>
    </row>
    <row r="45" spans="1:25" hidden="1" x14ac:dyDescent="0.2">
      <c r="A45" s="95">
        <v>2</v>
      </c>
      <c r="B45" s="96">
        <v>0.03</v>
      </c>
      <c r="C45" s="97" t="s">
        <v>80</v>
      </c>
      <c r="D45" s="97" t="s">
        <v>80</v>
      </c>
      <c r="E45" s="97" t="s">
        <v>80</v>
      </c>
      <c r="F45" s="97">
        <f>ROUND(F43*1.03,4)</f>
        <v>26.775300000000001</v>
      </c>
      <c r="G45" s="97">
        <f>ROUND(G43*1.03,4)</f>
        <v>19.125499999999999</v>
      </c>
      <c r="H45" s="97">
        <f>ROUND(H43*1.03,4)</f>
        <v>29.4527</v>
      </c>
      <c r="I45" s="97">
        <f>ROUND(I43*1.03,4)</f>
        <v>21.038</v>
      </c>
      <c r="J45" s="97" t="s">
        <v>80</v>
      </c>
      <c r="K45" s="97" t="s">
        <v>80</v>
      </c>
      <c r="L45" s="97">
        <f t="shared" si="4"/>
        <v>40.162999999999997</v>
      </c>
      <c r="M45" s="97">
        <f t="shared" si="4"/>
        <v>28.688300000000002</v>
      </c>
      <c r="N45" s="97">
        <f t="shared" si="4"/>
        <v>44.179099999999998</v>
      </c>
      <c r="O45" s="97">
        <f t="shared" si="4"/>
        <v>31.556999999999999</v>
      </c>
      <c r="P45" s="115"/>
      <c r="Q45" s="116"/>
      <c r="R45" s="116"/>
      <c r="S45" s="116"/>
      <c r="T45" s="216">
        <f t="shared" ref="T45" si="6">(H45-H43)/H43</f>
        <v>2.9998356350258298E-2</v>
      </c>
      <c r="U45" s="215"/>
      <c r="V45" s="215"/>
      <c r="W45" s="215"/>
      <c r="X45" s="215"/>
      <c r="Y45" s="215"/>
    </row>
    <row r="46" spans="1:25" hidden="1" x14ac:dyDescent="0.2">
      <c r="A46" s="95">
        <v>3</v>
      </c>
      <c r="B46" s="96">
        <v>0.03</v>
      </c>
      <c r="C46" s="97">
        <f>ROUND(C44*1.03,4)</f>
        <v>25.071400000000001</v>
      </c>
      <c r="D46" s="97">
        <f t="shared" ref="D46" si="7">ROUND(D44*1.03,4)</f>
        <v>17.9084</v>
      </c>
      <c r="E46" s="97">
        <f>G46-D46</f>
        <v>1.7908000000000008</v>
      </c>
      <c r="F46" s="97">
        <f t="shared" si="1"/>
        <v>27.578499999999998</v>
      </c>
      <c r="G46" s="97">
        <f t="shared" si="1"/>
        <v>19.699200000000001</v>
      </c>
      <c r="H46" s="97">
        <f>ROUND(F46*1.1,4)</f>
        <v>30.336400000000001</v>
      </c>
      <c r="I46" s="97">
        <f t="shared" si="0"/>
        <v>21.6691</v>
      </c>
      <c r="J46" s="97">
        <f t="shared" si="3"/>
        <v>37.607100000000003</v>
      </c>
      <c r="K46" s="97">
        <f t="shared" si="3"/>
        <v>26.8626</v>
      </c>
      <c r="L46" s="97">
        <f t="shared" si="4"/>
        <v>41.367800000000003</v>
      </c>
      <c r="M46" s="97">
        <f t="shared" si="4"/>
        <v>29.5488</v>
      </c>
      <c r="N46" s="97">
        <f t="shared" si="4"/>
        <v>45.504600000000003</v>
      </c>
      <c r="O46" s="97">
        <f t="shared" si="4"/>
        <v>32.503700000000002</v>
      </c>
      <c r="P46" s="115">
        <f>(C46-C44)/C44</f>
        <v>2.9998521026079236E-2</v>
      </c>
      <c r="Q46" s="116">
        <f>(D46-D44)/D44</f>
        <v>2.999976994041453E-2</v>
      </c>
      <c r="R46" s="116">
        <f>(F46-F45)/F45</f>
        <v>2.9997796476603316E-2</v>
      </c>
      <c r="S46" s="116">
        <f t="shared" ref="S46:T55" si="8">(G46-G45)/G45</f>
        <v>2.9996601396042058E-2</v>
      </c>
      <c r="T46" s="216">
        <f t="shared" si="8"/>
        <v>3.0004040376603879E-2</v>
      </c>
      <c r="U46" s="215"/>
      <c r="V46" s="215"/>
      <c r="W46" s="215"/>
      <c r="X46" s="215"/>
      <c r="Y46" s="215"/>
    </row>
    <row r="47" spans="1:25" hidden="1" x14ac:dyDescent="0.2">
      <c r="A47" s="95">
        <v>5</v>
      </c>
      <c r="B47" s="96">
        <v>0.03</v>
      </c>
      <c r="C47" s="97">
        <f>ROUND(C46*1.03,4)</f>
        <v>25.823499999999999</v>
      </c>
      <c r="D47" s="97">
        <f t="shared" ref="D47:D55" si="9">ROUND(D46*1.03,4)</f>
        <v>18.445699999999999</v>
      </c>
      <c r="E47" s="97">
        <f t="shared" ref="E47:E55" si="10">G47-D47</f>
        <v>1.8445999999999998</v>
      </c>
      <c r="F47" s="97">
        <f t="shared" si="1"/>
        <v>28.405899999999999</v>
      </c>
      <c r="G47" s="97">
        <f t="shared" si="1"/>
        <v>20.290299999999998</v>
      </c>
      <c r="H47" s="97">
        <f t="shared" si="2"/>
        <v>31.246500000000001</v>
      </c>
      <c r="I47" s="97">
        <f t="shared" si="0"/>
        <v>22.319299999999998</v>
      </c>
      <c r="J47" s="97">
        <f t="shared" si="3"/>
        <v>38.735300000000002</v>
      </c>
      <c r="K47" s="97">
        <f t="shared" si="3"/>
        <v>27.668600000000001</v>
      </c>
      <c r="L47" s="97">
        <f t="shared" si="4"/>
        <v>42.608899999999998</v>
      </c>
      <c r="M47" s="97">
        <f t="shared" si="4"/>
        <v>30.435500000000001</v>
      </c>
      <c r="N47" s="97">
        <f t="shared" si="4"/>
        <v>46.869799999999998</v>
      </c>
      <c r="O47" s="97">
        <f t="shared" si="4"/>
        <v>33.478999999999999</v>
      </c>
      <c r="P47" s="115">
        <f>(C47-C46)/C46</f>
        <v>2.9998324784415654E-2</v>
      </c>
      <c r="Q47" s="116">
        <f>(D47-D46)/D46</f>
        <v>3.0002680306448277E-2</v>
      </c>
      <c r="R47" s="116">
        <f t="shared" ref="R47:R55" si="11">(F47-F46)/F46</f>
        <v>3.0001631705857856E-2</v>
      </c>
      <c r="S47" s="116">
        <f t="shared" si="8"/>
        <v>3.0006294671864709E-2</v>
      </c>
      <c r="T47" s="216">
        <f t="shared" si="8"/>
        <v>3.000026370960298E-2</v>
      </c>
      <c r="U47" s="215"/>
      <c r="V47" s="215"/>
      <c r="W47" s="215"/>
      <c r="X47" s="215"/>
      <c r="Y47" s="215"/>
    </row>
    <row r="48" spans="1:25" hidden="1" x14ac:dyDescent="0.2">
      <c r="A48" s="95">
        <v>7</v>
      </c>
      <c r="B48" s="96">
        <v>0.03</v>
      </c>
      <c r="C48" s="97">
        <f t="shared" ref="C48:C55" si="12">ROUND(C47*1.03,4)</f>
        <v>26.598199999999999</v>
      </c>
      <c r="D48" s="97">
        <f t="shared" si="9"/>
        <v>18.999099999999999</v>
      </c>
      <c r="E48" s="97">
        <f t="shared" si="10"/>
        <v>1.8999000000000024</v>
      </c>
      <c r="F48" s="97">
        <f t="shared" si="1"/>
        <v>29.257999999999999</v>
      </c>
      <c r="G48" s="97">
        <f t="shared" si="1"/>
        <v>20.899000000000001</v>
      </c>
      <c r="H48" s="97">
        <f t="shared" si="2"/>
        <v>32.183799999999998</v>
      </c>
      <c r="I48" s="97">
        <f t="shared" si="0"/>
        <v>22.988900000000001</v>
      </c>
      <c r="J48" s="97">
        <f t="shared" si="3"/>
        <v>39.897300000000001</v>
      </c>
      <c r="K48" s="97">
        <f t="shared" si="3"/>
        <v>28.498699999999999</v>
      </c>
      <c r="L48" s="97">
        <f t="shared" si="4"/>
        <v>43.887</v>
      </c>
      <c r="M48" s="97">
        <f t="shared" si="4"/>
        <v>31.348500000000001</v>
      </c>
      <c r="N48" s="97">
        <f t="shared" si="4"/>
        <v>48.275700000000001</v>
      </c>
      <c r="O48" s="97">
        <f t="shared" si="4"/>
        <v>34.483400000000003</v>
      </c>
      <c r="P48" s="115">
        <f t="shared" ref="P48:Q55" si="13">(C48-C47)/C47</f>
        <v>2.9999806377911564E-2</v>
      </c>
      <c r="Q48" s="116">
        <f t="shared" si="13"/>
        <v>3.0001572182134586E-2</v>
      </c>
      <c r="R48" s="116">
        <f t="shared" si="11"/>
        <v>2.9997289295533677E-2</v>
      </c>
      <c r="S48" s="116">
        <f t="shared" si="8"/>
        <v>2.9999556438298228E-2</v>
      </c>
      <c r="T48" s="216">
        <f t="shared" si="8"/>
        <v>2.9996959659481761E-2</v>
      </c>
      <c r="U48" s="215"/>
      <c r="V48" s="215"/>
      <c r="W48" s="215"/>
      <c r="X48" s="215"/>
      <c r="Y48" s="215"/>
    </row>
    <row r="49" spans="1:25" hidden="1" x14ac:dyDescent="0.2">
      <c r="A49" s="95">
        <v>9</v>
      </c>
      <c r="B49" s="96">
        <v>0.03</v>
      </c>
      <c r="C49" s="97">
        <f t="shared" si="12"/>
        <v>27.396100000000001</v>
      </c>
      <c r="D49" s="97">
        <f t="shared" si="9"/>
        <v>19.569099999999999</v>
      </c>
      <c r="E49" s="97">
        <f t="shared" si="10"/>
        <v>1.956900000000001</v>
      </c>
      <c r="F49" s="97">
        <f t="shared" si="1"/>
        <v>30.1357</v>
      </c>
      <c r="G49" s="97">
        <f t="shared" si="1"/>
        <v>21.526</v>
      </c>
      <c r="H49" s="97">
        <f t="shared" si="2"/>
        <v>33.149299999999997</v>
      </c>
      <c r="I49" s="97">
        <f t="shared" si="0"/>
        <v>23.678599999999999</v>
      </c>
      <c r="J49" s="97">
        <f t="shared" si="3"/>
        <v>41.094200000000001</v>
      </c>
      <c r="K49" s="97">
        <f t="shared" si="3"/>
        <v>29.3537</v>
      </c>
      <c r="L49" s="97">
        <f t="shared" si="4"/>
        <v>45.203600000000002</v>
      </c>
      <c r="M49" s="97">
        <f t="shared" si="4"/>
        <v>32.289000000000001</v>
      </c>
      <c r="N49" s="97">
        <f t="shared" si="4"/>
        <v>49.723999999999997</v>
      </c>
      <c r="O49" s="97">
        <f t="shared" si="4"/>
        <v>35.517899999999997</v>
      </c>
      <c r="P49" s="115">
        <f t="shared" si="13"/>
        <v>2.9998270559662012E-2</v>
      </c>
      <c r="Q49" s="116">
        <f t="shared" si="13"/>
        <v>3.0001421119947805E-2</v>
      </c>
      <c r="R49" s="116">
        <f t="shared" si="11"/>
        <v>2.9998632852553178E-2</v>
      </c>
      <c r="S49" s="116">
        <f t="shared" si="8"/>
        <v>3.0001435475381543E-2</v>
      </c>
      <c r="T49" s="216">
        <f t="shared" si="8"/>
        <v>2.9999564998539598E-2</v>
      </c>
      <c r="U49" s="215"/>
      <c r="V49" s="215"/>
      <c r="W49" s="215"/>
      <c r="X49" s="215"/>
      <c r="Y49" s="215"/>
    </row>
    <row r="50" spans="1:25" hidden="1" x14ac:dyDescent="0.2">
      <c r="A50" s="95">
        <v>11</v>
      </c>
      <c r="B50" s="96">
        <v>0.03</v>
      </c>
      <c r="C50" s="97">
        <f t="shared" si="12"/>
        <v>28.218</v>
      </c>
      <c r="D50" s="97">
        <f t="shared" si="9"/>
        <v>20.156199999999998</v>
      </c>
      <c r="E50" s="97">
        <f t="shared" si="10"/>
        <v>2.0156000000000027</v>
      </c>
      <c r="F50" s="97">
        <f t="shared" si="1"/>
        <v>31.0398</v>
      </c>
      <c r="G50" s="97">
        <f t="shared" si="1"/>
        <v>22.171800000000001</v>
      </c>
      <c r="H50" s="97">
        <f t="shared" si="2"/>
        <v>34.143799999999999</v>
      </c>
      <c r="I50" s="97">
        <f t="shared" si="0"/>
        <v>24.388999999999999</v>
      </c>
      <c r="J50" s="97">
        <f t="shared" si="3"/>
        <v>42.326999999999998</v>
      </c>
      <c r="K50" s="97">
        <f t="shared" si="3"/>
        <v>30.234300000000001</v>
      </c>
      <c r="L50" s="97">
        <f t="shared" si="4"/>
        <v>46.559699999999999</v>
      </c>
      <c r="M50" s="97">
        <f t="shared" si="4"/>
        <v>33.2577</v>
      </c>
      <c r="N50" s="97">
        <f t="shared" si="4"/>
        <v>51.215699999999998</v>
      </c>
      <c r="O50" s="97">
        <f t="shared" si="4"/>
        <v>36.583500000000001</v>
      </c>
      <c r="P50" s="115">
        <f t="shared" si="13"/>
        <v>3.0000620526279265E-2</v>
      </c>
      <c r="Q50" s="116">
        <f t="shared" si="13"/>
        <v>3.0001379726200976E-2</v>
      </c>
      <c r="R50" s="116">
        <f t="shared" si="11"/>
        <v>3.0000962313800564E-2</v>
      </c>
      <c r="S50" s="116">
        <f t="shared" si="8"/>
        <v>3.0000929108984543E-2</v>
      </c>
      <c r="T50" s="216">
        <f t="shared" si="8"/>
        <v>3.0000633497539987E-2</v>
      </c>
      <c r="U50" s="215"/>
      <c r="V50" s="215"/>
      <c r="W50" s="215"/>
      <c r="X50" s="215"/>
      <c r="Y50" s="215"/>
    </row>
    <row r="51" spans="1:25" hidden="1" x14ac:dyDescent="0.2">
      <c r="A51" s="95">
        <v>13</v>
      </c>
      <c r="B51" s="96">
        <v>0.03</v>
      </c>
      <c r="C51" s="97">
        <f t="shared" si="12"/>
        <v>29.064499999999999</v>
      </c>
      <c r="D51" s="97">
        <f t="shared" si="9"/>
        <v>20.760899999999999</v>
      </c>
      <c r="E51" s="97">
        <f t="shared" si="10"/>
        <v>2.0761000000000003</v>
      </c>
      <c r="F51" s="97">
        <f t="shared" si="1"/>
        <v>31.971</v>
      </c>
      <c r="G51" s="97">
        <f t="shared" si="1"/>
        <v>22.837</v>
      </c>
      <c r="H51" s="97">
        <f t="shared" si="2"/>
        <v>35.168100000000003</v>
      </c>
      <c r="I51" s="97">
        <f t="shared" si="0"/>
        <v>25.120699999999999</v>
      </c>
      <c r="J51" s="97">
        <f t="shared" si="3"/>
        <v>43.596800000000002</v>
      </c>
      <c r="K51" s="97">
        <f t="shared" si="3"/>
        <v>31.141400000000001</v>
      </c>
      <c r="L51" s="97">
        <f t="shared" si="4"/>
        <v>47.956499999999998</v>
      </c>
      <c r="M51" s="97">
        <f t="shared" si="4"/>
        <v>34.255499999999998</v>
      </c>
      <c r="N51" s="97">
        <f t="shared" si="4"/>
        <v>52.752200000000002</v>
      </c>
      <c r="O51" s="97">
        <f t="shared" si="4"/>
        <v>37.681100000000001</v>
      </c>
      <c r="P51" s="115">
        <f t="shared" si="13"/>
        <v>2.9998582465093165E-2</v>
      </c>
      <c r="Q51" s="116">
        <f t="shared" si="13"/>
        <v>3.0000694575366447E-2</v>
      </c>
      <c r="R51" s="116">
        <f t="shared" si="11"/>
        <v>3.000019330021458E-2</v>
      </c>
      <c r="S51" s="116">
        <f t="shared" si="8"/>
        <v>3.0002074707511282E-2</v>
      </c>
      <c r="T51" s="216">
        <f t="shared" si="8"/>
        <v>2.9999589969482127E-2</v>
      </c>
      <c r="U51" s="215"/>
      <c r="V51" s="215"/>
      <c r="W51" s="215"/>
      <c r="X51" s="215"/>
      <c r="Y51" s="215"/>
    </row>
    <row r="52" spans="1:25" hidden="1" x14ac:dyDescent="0.2">
      <c r="A52" s="95">
        <v>15</v>
      </c>
      <c r="B52" s="96">
        <v>0.03</v>
      </c>
      <c r="C52" s="97">
        <f t="shared" si="12"/>
        <v>29.936399999999999</v>
      </c>
      <c r="D52" s="97">
        <f t="shared" si="9"/>
        <v>21.383700000000001</v>
      </c>
      <c r="E52" s="97">
        <f t="shared" si="10"/>
        <v>2.1383999999999972</v>
      </c>
      <c r="F52" s="97">
        <f t="shared" si="1"/>
        <v>32.93</v>
      </c>
      <c r="G52" s="97">
        <f t="shared" si="1"/>
        <v>23.522099999999998</v>
      </c>
      <c r="H52" s="97">
        <f t="shared" si="2"/>
        <v>36.222999999999999</v>
      </c>
      <c r="I52" s="97">
        <f t="shared" si="0"/>
        <v>25.874300000000002</v>
      </c>
      <c r="J52" s="97">
        <f t="shared" si="3"/>
        <v>44.904600000000002</v>
      </c>
      <c r="K52" s="97">
        <f t="shared" si="3"/>
        <v>32.075600000000001</v>
      </c>
      <c r="L52" s="97">
        <f t="shared" si="4"/>
        <v>49.395000000000003</v>
      </c>
      <c r="M52" s="97">
        <f t="shared" si="4"/>
        <v>35.283200000000001</v>
      </c>
      <c r="N52" s="97">
        <f t="shared" si="4"/>
        <v>54.334499999999998</v>
      </c>
      <c r="O52" s="97">
        <f t="shared" si="4"/>
        <v>38.811500000000002</v>
      </c>
      <c r="P52" s="115">
        <f t="shared" si="13"/>
        <v>2.9998795781795668E-2</v>
      </c>
      <c r="Q52" s="116">
        <f t="shared" si="13"/>
        <v>2.999869947834639E-2</v>
      </c>
      <c r="R52" s="116">
        <f t="shared" si="11"/>
        <v>2.9995933815019849E-2</v>
      </c>
      <c r="S52" s="116">
        <f t="shared" si="8"/>
        <v>2.9999562114112997E-2</v>
      </c>
      <c r="T52" s="216">
        <f t="shared" si="8"/>
        <v>2.9995933815019755E-2</v>
      </c>
      <c r="U52" s="215"/>
      <c r="V52" s="215"/>
      <c r="W52" s="215"/>
      <c r="X52" s="215"/>
      <c r="Y52" s="215"/>
    </row>
    <row r="53" spans="1:25" hidden="1" x14ac:dyDescent="0.2">
      <c r="A53" s="95">
        <v>17</v>
      </c>
      <c r="B53" s="96">
        <v>0.03</v>
      </c>
      <c r="C53" s="97">
        <f t="shared" si="12"/>
        <v>30.834499999999998</v>
      </c>
      <c r="D53" s="97">
        <f t="shared" si="9"/>
        <v>22.025200000000002</v>
      </c>
      <c r="E53" s="97">
        <f t="shared" si="10"/>
        <v>2.202499999999997</v>
      </c>
      <c r="F53" s="97">
        <f t="shared" si="1"/>
        <v>33.917999999999999</v>
      </c>
      <c r="G53" s="97">
        <f t="shared" si="1"/>
        <v>24.227699999999999</v>
      </c>
      <c r="H53" s="97">
        <f t="shared" si="2"/>
        <v>37.309800000000003</v>
      </c>
      <c r="I53" s="97">
        <f t="shared" si="0"/>
        <v>26.650500000000001</v>
      </c>
      <c r="J53" s="97">
        <f t="shared" si="3"/>
        <v>46.251800000000003</v>
      </c>
      <c r="K53" s="97">
        <f t="shared" si="3"/>
        <v>33.037799999999997</v>
      </c>
      <c r="L53" s="97">
        <f t="shared" si="4"/>
        <v>50.877000000000002</v>
      </c>
      <c r="M53" s="97">
        <f t="shared" si="4"/>
        <v>36.3416</v>
      </c>
      <c r="N53" s="97">
        <f t="shared" si="4"/>
        <v>55.964700000000001</v>
      </c>
      <c r="O53" s="97">
        <f t="shared" si="4"/>
        <v>39.9758</v>
      </c>
      <c r="P53" s="115">
        <f t="shared" si="13"/>
        <v>3.0000267233201035E-2</v>
      </c>
      <c r="Q53" s="116">
        <f t="shared" si="13"/>
        <v>2.9999485589491087E-2</v>
      </c>
      <c r="R53" s="116">
        <f t="shared" si="11"/>
        <v>3.0003036744609766E-2</v>
      </c>
      <c r="S53" s="116">
        <f t="shared" si="8"/>
        <v>2.9997321667708261E-2</v>
      </c>
      <c r="T53" s="216">
        <f t="shared" si="8"/>
        <v>3.0003036744609884E-2</v>
      </c>
      <c r="U53" s="215"/>
      <c r="V53" s="215"/>
      <c r="W53" s="215"/>
      <c r="X53" s="215"/>
      <c r="Y53" s="215"/>
    </row>
    <row r="54" spans="1:25" hidden="1" x14ac:dyDescent="0.2">
      <c r="A54" s="95">
        <v>19</v>
      </c>
      <c r="B54" s="96">
        <v>0.03</v>
      </c>
      <c r="C54" s="97">
        <f t="shared" si="12"/>
        <v>31.759499999999999</v>
      </c>
      <c r="D54" s="97">
        <f t="shared" si="9"/>
        <v>22.686</v>
      </c>
      <c r="E54" s="97">
        <f t="shared" si="10"/>
        <v>2.2685999999999993</v>
      </c>
      <c r="F54" s="97">
        <f t="shared" si="1"/>
        <v>34.935499999999998</v>
      </c>
      <c r="G54" s="97">
        <f t="shared" si="1"/>
        <v>24.954599999999999</v>
      </c>
      <c r="H54" s="97">
        <f t="shared" si="2"/>
        <v>38.429099999999998</v>
      </c>
      <c r="I54" s="97">
        <f t="shared" si="0"/>
        <v>27.450099999999999</v>
      </c>
      <c r="J54" s="97">
        <f t="shared" si="3"/>
        <v>47.639299999999999</v>
      </c>
      <c r="K54" s="97">
        <f t="shared" si="3"/>
        <v>34.029000000000003</v>
      </c>
      <c r="L54" s="97">
        <f t="shared" si="4"/>
        <v>52.403300000000002</v>
      </c>
      <c r="M54" s="97">
        <f t="shared" si="4"/>
        <v>37.431899999999999</v>
      </c>
      <c r="N54" s="97">
        <f t="shared" si="4"/>
        <v>57.643700000000003</v>
      </c>
      <c r="O54" s="97">
        <f t="shared" si="4"/>
        <v>41.175199999999997</v>
      </c>
      <c r="P54" s="115">
        <f t="shared" si="13"/>
        <v>2.9998864907814324E-2</v>
      </c>
      <c r="Q54" s="116">
        <f t="shared" si="13"/>
        <v>3.0001997711711959E-2</v>
      </c>
      <c r="R54" s="116">
        <f t="shared" si="11"/>
        <v>2.9998820685181858E-2</v>
      </c>
      <c r="S54" s="116">
        <f t="shared" si="8"/>
        <v>3.000284797979175E-2</v>
      </c>
      <c r="T54" s="216">
        <f t="shared" si="8"/>
        <v>3.0000160815656891E-2</v>
      </c>
      <c r="U54" s="215"/>
      <c r="V54" s="215"/>
      <c r="W54" s="215"/>
      <c r="X54" s="215"/>
      <c r="Y54" s="215"/>
    </row>
    <row r="55" spans="1:25" hidden="1" x14ac:dyDescent="0.2">
      <c r="A55" s="101">
        <v>21</v>
      </c>
      <c r="B55" s="102">
        <v>0.03</v>
      </c>
      <c r="C55" s="97">
        <f t="shared" si="12"/>
        <v>32.712299999999999</v>
      </c>
      <c r="D55" s="97">
        <f t="shared" si="9"/>
        <v>23.366599999999998</v>
      </c>
      <c r="E55" s="97">
        <f t="shared" si="10"/>
        <v>2.3367000000000004</v>
      </c>
      <c r="F55" s="97">
        <f t="shared" si="1"/>
        <v>35.983499999999999</v>
      </c>
      <c r="G55" s="97">
        <f t="shared" si="1"/>
        <v>25.703299999999999</v>
      </c>
      <c r="H55" s="97">
        <f t="shared" si="2"/>
        <v>39.581899999999997</v>
      </c>
      <c r="I55" s="97">
        <f t="shared" si="0"/>
        <v>28.273599999999998</v>
      </c>
      <c r="J55" s="97">
        <f t="shared" si="3"/>
        <v>49.0685</v>
      </c>
      <c r="K55" s="97">
        <f t="shared" si="3"/>
        <v>35.049900000000001</v>
      </c>
      <c r="L55" s="97">
        <f t="shared" si="4"/>
        <v>53.975299999999997</v>
      </c>
      <c r="M55" s="97">
        <f t="shared" si="4"/>
        <v>38.555</v>
      </c>
      <c r="N55" s="97">
        <f t="shared" si="4"/>
        <v>59.372900000000001</v>
      </c>
      <c r="O55" s="97">
        <f t="shared" si="4"/>
        <v>42.410400000000003</v>
      </c>
      <c r="P55" s="115">
        <f t="shared" si="13"/>
        <v>3.0000472299626879E-2</v>
      </c>
      <c r="Q55" s="116">
        <f t="shared" si="13"/>
        <v>3.0000881600987319E-2</v>
      </c>
      <c r="R55" s="116">
        <f t="shared" si="11"/>
        <v>2.9998139428375203E-2</v>
      </c>
      <c r="S55" s="116">
        <f t="shared" si="8"/>
        <v>3.0002484511873543E-2</v>
      </c>
      <c r="T55" s="216">
        <f t="shared" si="8"/>
        <v>2.9998100397875548E-2</v>
      </c>
      <c r="U55" s="215"/>
      <c r="V55" s="215"/>
      <c r="W55" s="215"/>
      <c r="X55" s="215"/>
      <c r="Y55" s="215"/>
    </row>
    <row r="56" spans="1:25" hidden="1" x14ac:dyDescent="0.2">
      <c r="A56" s="83" t="s">
        <v>175</v>
      </c>
    </row>
    <row r="57" spans="1:25" hidden="1" x14ac:dyDescent="0.2">
      <c r="A57" s="84" t="s">
        <v>65</v>
      </c>
      <c r="B57" s="85" t="s">
        <v>159</v>
      </c>
      <c r="C57" s="85" t="s">
        <v>82</v>
      </c>
      <c r="D57" s="85" t="s">
        <v>83</v>
      </c>
      <c r="E57" s="86" t="s">
        <v>84</v>
      </c>
    </row>
    <row r="58" spans="1:25" hidden="1" x14ac:dyDescent="0.2">
      <c r="A58" s="88" t="s">
        <v>85</v>
      </c>
      <c r="B58" s="89" t="s">
        <v>174</v>
      </c>
      <c r="C58" s="117"/>
      <c r="D58" s="117"/>
      <c r="E58" s="118"/>
    </row>
    <row r="59" spans="1:25" hidden="1" x14ac:dyDescent="0.2">
      <c r="A59" s="91" t="s">
        <v>66</v>
      </c>
      <c r="B59" s="92" t="s">
        <v>80</v>
      </c>
      <c r="C59" s="107">
        <f>ROUND(C42*2080,0)</f>
        <v>47956</v>
      </c>
      <c r="D59" s="107">
        <f>ROUND(F42*2080,0)</f>
        <v>52752</v>
      </c>
      <c r="E59" s="107">
        <f>ROUND(H42*2080,0)</f>
        <v>58027</v>
      </c>
    </row>
    <row r="60" spans="1:25" hidden="1" x14ac:dyDescent="0.2">
      <c r="A60" s="95" t="s">
        <v>76</v>
      </c>
      <c r="B60" s="96">
        <v>2.5000000000000001E-2</v>
      </c>
      <c r="C60" s="107">
        <f t="shared" ref="C60:C72" si="14">ROUND(C43*2080,0)</f>
        <v>49155</v>
      </c>
      <c r="D60" s="107">
        <f>ROUND(F43*2080,0)</f>
        <v>54070</v>
      </c>
      <c r="E60" s="107">
        <f>ROUND(H43*2080,0)</f>
        <v>59477</v>
      </c>
    </row>
    <row r="61" spans="1:25" hidden="1" x14ac:dyDescent="0.2">
      <c r="A61" s="95">
        <v>1</v>
      </c>
      <c r="B61" s="96">
        <v>0.03</v>
      </c>
      <c r="C61" s="107">
        <f t="shared" si="14"/>
        <v>50630</v>
      </c>
      <c r="D61" s="107">
        <v>0</v>
      </c>
      <c r="E61" s="107">
        <v>0</v>
      </c>
    </row>
    <row r="62" spans="1:25" hidden="1" x14ac:dyDescent="0.2">
      <c r="A62" s="95">
        <v>2</v>
      </c>
      <c r="B62" s="96">
        <v>0.03</v>
      </c>
      <c r="C62" s="107">
        <v>0</v>
      </c>
      <c r="D62" s="107">
        <f t="shared" ref="D62:D72" si="15">ROUND(F45*2080,0)</f>
        <v>55693</v>
      </c>
      <c r="E62" s="107">
        <f t="shared" ref="E62:E72" si="16">ROUND(H45*2080,0)</f>
        <v>61262</v>
      </c>
    </row>
    <row r="63" spans="1:25" hidden="1" x14ac:dyDescent="0.2">
      <c r="A63" s="95">
        <v>3</v>
      </c>
      <c r="B63" s="96">
        <v>0.03</v>
      </c>
      <c r="C63" s="107">
        <f t="shared" si="14"/>
        <v>52149</v>
      </c>
      <c r="D63" s="107">
        <f t="shared" si="15"/>
        <v>57363</v>
      </c>
      <c r="E63" s="107">
        <f t="shared" si="16"/>
        <v>63100</v>
      </c>
    </row>
    <row r="64" spans="1:25" hidden="1" x14ac:dyDescent="0.2">
      <c r="A64" s="95">
        <v>5</v>
      </c>
      <c r="B64" s="96">
        <v>0.03</v>
      </c>
      <c r="C64" s="107">
        <f t="shared" si="14"/>
        <v>53713</v>
      </c>
      <c r="D64" s="107">
        <f t="shared" si="15"/>
        <v>59084</v>
      </c>
      <c r="E64" s="107">
        <f t="shared" si="16"/>
        <v>64993</v>
      </c>
    </row>
    <row r="65" spans="1:27" hidden="1" x14ac:dyDescent="0.2">
      <c r="A65" s="95">
        <v>7</v>
      </c>
      <c r="B65" s="96">
        <v>0.03</v>
      </c>
      <c r="C65" s="107">
        <f t="shared" si="14"/>
        <v>55324</v>
      </c>
      <c r="D65" s="107">
        <f t="shared" si="15"/>
        <v>60857</v>
      </c>
      <c r="E65" s="107">
        <f t="shared" si="16"/>
        <v>66942</v>
      </c>
    </row>
    <row r="66" spans="1:27" hidden="1" x14ac:dyDescent="0.2">
      <c r="A66" s="95">
        <v>9</v>
      </c>
      <c r="B66" s="96">
        <v>0.03</v>
      </c>
      <c r="C66" s="107">
        <f t="shared" si="14"/>
        <v>56984</v>
      </c>
      <c r="D66" s="107">
        <f t="shared" si="15"/>
        <v>62682</v>
      </c>
      <c r="E66" s="107">
        <f t="shared" si="16"/>
        <v>68951</v>
      </c>
    </row>
    <row r="67" spans="1:27" hidden="1" x14ac:dyDescent="0.2">
      <c r="A67" s="95">
        <v>11</v>
      </c>
      <c r="B67" s="96">
        <v>0.03</v>
      </c>
      <c r="C67" s="107">
        <f t="shared" si="14"/>
        <v>58693</v>
      </c>
      <c r="D67" s="107">
        <f t="shared" si="15"/>
        <v>64563</v>
      </c>
      <c r="E67" s="107">
        <f t="shared" si="16"/>
        <v>71019</v>
      </c>
    </row>
    <row r="68" spans="1:27" hidden="1" x14ac:dyDescent="0.2">
      <c r="A68" s="95">
        <v>13</v>
      </c>
      <c r="B68" s="96">
        <v>0.03</v>
      </c>
      <c r="C68" s="107">
        <f t="shared" si="14"/>
        <v>60454</v>
      </c>
      <c r="D68" s="107">
        <f t="shared" si="15"/>
        <v>66500</v>
      </c>
      <c r="E68" s="107">
        <f t="shared" si="16"/>
        <v>73150</v>
      </c>
    </row>
    <row r="69" spans="1:27" hidden="1" x14ac:dyDescent="0.2">
      <c r="A69" s="95">
        <v>15</v>
      </c>
      <c r="B69" s="96">
        <v>0.03</v>
      </c>
      <c r="C69" s="107">
        <f t="shared" si="14"/>
        <v>62268</v>
      </c>
      <c r="D69" s="107">
        <f t="shared" si="15"/>
        <v>68494</v>
      </c>
      <c r="E69" s="107">
        <f t="shared" si="16"/>
        <v>75344</v>
      </c>
    </row>
    <row r="70" spans="1:27" hidden="1" x14ac:dyDescent="0.2">
      <c r="A70" s="95">
        <v>17</v>
      </c>
      <c r="B70" s="96">
        <v>0.03</v>
      </c>
      <c r="C70" s="107">
        <f t="shared" si="14"/>
        <v>64136</v>
      </c>
      <c r="D70" s="107">
        <f t="shared" si="15"/>
        <v>70549</v>
      </c>
      <c r="E70" s="107">
        <f t="shared" si="16"/>
        <v>77604</v>
      </c>
    </row>
    <row r="71" spans="1:27" hidden="1" x14ac:dyDescent="0.2">
      <c r="A71" s="95">
        <v>19</v>
      </c>
      <c r="B71" s="96">
        <v>0.03</v>
      </c>
      <c r="C71" s="107">
        <f t="shared" si="14"/>
        <v>66060</v>
      </c>
      <c r="D71" s="107">
        <f t="shared" si="15"/>
        <v>72666</v>
      </c>
      <c r="E71" s="107">
        <f t="shared" si="16"/>
        <v>79933</v>
      </c>
    </row>
    <row r="72" spans="1:27" hidden="1" x14ac:dyDescent="0.2">
      <c r="A72" s="101">
        <v>21</v>
      </c>
      <c r="B72" s="102">
        <v>0.03</v>
      </c>
      <c r="C72" s="107">
        <f t="shared" si="14"/>
        <v>68042</v>
      </c>
      <c r="D72" s="107">
        <f t="shared" si="15"/>
        <v>74846</v>
      </c>
      <c r="E72" s="107">
        <f t="shared" si="16"/>
        <v>82330</v>
      </c>
    </row>
    <row r="73" spans="1:27" ht="11.45" hidden="1" customHeight="1" x14ac:dyDescent="0.2"/>
    <row r="74" spans="1:27" hidden="1" x14ac:dyDescent="0.2">
      <c r="A74" s="79" t="s">
        <v>81</v>
      </c>
      <c r="B74" s="79"/>
      <c r="C74" s="79"/>
      <c r="D74" s="79"/>
      <c r="E74" s="79"/>
      <c r="F74" s="79"/>
      <c r="G74" s="80" t="s">
        <v>201</v>
      </c>
      <c r="H74" s="80"/>
      <c r="I74" s="217">
        <v>2.7E-2</v>
      </c>
      <c r="P74" s="133">
        <v>2.7E-2</v>
      </c>
    </row>
    <row r="75" spans="1:27" hidden="1" x14ac:dyDescent="0.2">
      <c r="A75" s="83" t="s">
        <v>183</v>
      </c>
      <c r="B75" s="83"/>
      <c r="C75" s="83"/>
      <c r="D75" s="83"/>
      <c r="E75" s="83"/>
      <c r="F75" s="83"/>
      <c r="G75" s="83"/>
      <c r="H75" s="83"/>
      <c r="P75" s="83" t="s">
        <v>188</v>
      </c>
      <c r="V75" s="111" t="s">
        <v>187</v>
      </c>
    </row>
    <row r="76" spans="1:27" hidden="1" x14ac:dyDescent="0.2">
      <c r="A76" s="85" t="s">
        <v>65</v>
      </c>
      <c r="B76" s="85" t="s">
        <v>159</v>
      </c>
      <c r="C76" s="85" t="s">
        <v>82</v>
      </c>
      <c r="D76" s="85" t="s">
        <v>82</v>
      </c>
      <c r="E76" s="85" t="s">
        <v>206</v>
      </c>
      <c r="F76" s="85" t="s">
        <v>83</v>
      </c>
      <c r="G76" s="85" t="s">
        <v>83</v>
      </c>
      <c r="H76" s="85" t="s">
        <v>84</v>
      </c>
      <c r="I76" s="85" t="s">
        <v>84</v>
      </c>
      <c r="J76" s="85" t="s">
        <v>82</v>
      </c>
      <c r="K76" s="85" t="s">
        <v>82</v>
      </c>
      <c r="L76" s="85" t="s">
        <v>83</v>
      </c>
      <c r="M76" s="85" t="s">
        <v>83</v>
      </c>
      <c r="N76" s="85" t="s">
        <v>84</v>
      </c>
      <c r="O76" s="85" t="s">
        <v>84</v>
      </c>
      <c r="P76" s="117" t="s">
        <v>82</v>
      </c>
      <c r="Q76" s="117" t="s">
        <v>82</v>
      </c>
      <c r="R76" s="117" t="s">
        <v>83</v>
      </c>
      <c r="S76" s="117" t="s">
        <v>83</v>
      </c>
      <c r="T76" s="117" t="s">
        <v>84</v>
      </c>
      <c r="U76" s="117" t="s">
        <v>84</v>
      </c>
      <c r="V76" s="117" t="s">
        <v>82</v>
      </c>
      <c r="W76" s="117" t="s">
        <v>82</v>
      </c>
      <c r="X76" s="117" t="s">
        <v>83</v>
      </c>
      <c r="Y76" s="117" t="s">
        <v>83</v>
      </c>
      <c r="Z76" s="117" t="s">
        <v>84</v>
      </c>
      <c r="AA76" s="117" t="s">
        <v>84</v>
      </c>
    </row>
    <row r="77" spans="1:27" hidden="1" x14ac:dyDescent="0.2">
      <c r="A77" s="89" t="s">
        <v>85</v>
      </c>
      <c r="B77" s="89" t="s">
        <v>174</v>
      </c>
      <c r="C77" s="89" t="s">
        <v>86</v>
      </c>
      <c r="D77" s="89" t="s">
        <v>87</v>
      </c>
      <c r="E77" s="89" t="s">
        <v>87</v>
      </c>
      <c r="F77" s="89" t="s">
        <v>86</v>
      </c>
      <c r="G77" s="89" t="s">
        <v>87</v>
      </c>
      <c r="H77" s="89" t="s">
        <v>86</v>
      </c>
      <c r="I77" s="89" t="s">
        <v>87</v>
      </c>
      <c r="J77" s="89" t="s">
        <v>207</v>
      </c>
      <c r="K77" s="89" t="s">
        <v>208</v>
      </c>
      <c r="L77" s="89" t="s">
        <v>207</v>
      </c>
      <c r="M77" s="89" t="s">
        <v>208</v>
      </c>
      <c r="N77" s="89" t="s">
        <v>207</v>
      </c>
      <c r="O77" s="89" t="s">
        <v>208</v>
      </c>
      <c r="P77" s="117" t="s">
        <v>86</v>
      </c>
      <c r="Q77" s="117" t="s">
        <v>87</v>
      </c>
      <c r="R77" s="117" t="s">
        <v>86</v>
      </c>
      <c r="S77" s="117" t="s">
        <v>87</v>
      </c>
      <c r="T77" s="117" t="s">
        <v>86</v>
      </c>
      <c r="U77" s="117" t="s">
        <v>87</v>
      </c>
      <c r="V77" s="117" t="s">
        <v>86</v>
      </c>
      <c r="W77" s="117" t="s">
        <v>87</v>
      </c>
      <c r="X77" s="117" t="s">
        <v>86</v>
      </c>
      <c r="Y77" s="117" t="s">
        <v>87</v>
      </c>
      <c r="Z77" s="117" t="s">
        <v>86</v>
      </c>
      <c r="AA77" s="117" t="s">
        <v>87</v>
      </c>
    </row>
    <row r="78" spans="1:27" hidden="1" x14ac:dyDescent="0.2">
      <c r="A78" s="93" t="s">
        <v>66</v>
      </c>
      <c r="B78" s="99" t="s">
        <v>80</v>
      </c>
      <c r="C78" s="99">
        <v>26.474299999999999</v>
      </c>
      <c r="D78" s="99">
        <v>18.910599999999999</v>
      </c>
      <c r="E78" s="99" t="s">
        <v>80</v>
      </c>
      <c r="F78" s="99">
        <v>29.121700000000001</v>
      </c>
      <c r="G78" s="99">
        <v>20.8017</v>
      </c>
      <c r="H78" s="99">
        <v>32.033999999999999</v>
      </c>
      <c r="I78" s="99">
        <v>22.881900000000002</v>
      </c>
      <c r="J78" s="113">
        <f>ROUND(C78*1.5,4)</f>
        <v>39.711500000000001</v>
      </c>
      <c r="K78" s="113">
        <f>ROUND(D78*1.5,4)</f>
        <v>28.3659</v>
      </c>
      <c r="L78" s="113">
        <f>ROUND(F78*1.5,4)</f>
        <v>43.682600000000001</v>
      </c>
      <c r="M78" s="113">
        <f>ROUND(G78*1.5,4)</f>
        <v>31.2026</v>
      </c>
      <c r="N78" s="113">
        <f>ROUND(H78*1.5,4)</f>
        <v>48.051000000000002</v>
      </c>
      <c r="O78" s="113">
        <f t="shared" ref="O78:O79" si="17">ROUND(I78*1.5,4)</f>
        <v>34.322899999999997</v>
      </c>
      <c r="V78" s="215" t="e">
        <f>(C78-#REF!)/#REF!</f>
        <v>#REF!</v>
      </c>
      <c r="W78" s="215" t="e">
        <f>(D78-#REF!)/#REF!</f>
        <v>#REF!</v>
      </c>
      <c r="X78" s="215" t="e">
        <f>(F78-#REF!)/#REF!</f>
        <v>#REF!</v>
      </c>
      <c r="Y78" s="215" t="e">
        <f>(G78-#REF!)/#REF!</f>
        <v>#REF!</v>
      </c>
      <c r="Z78" s="215" t="e">
        <f>(H78-#REF!)/#REF!</f>
        <v>#REF!</v>
      </c>
      <c r="AA78" s="215" t="e">
        <f>(I78-#REF!)/#REF!</f>
        <v>#REF!</v>
      </c>
    </row>
    <row r="79" spans="1:27" hidden="1" x14ac:dyDescent="0.2">
      <c r="A79" s="97" t="s">
        <v>76</v>
      </c>
      <c r="B79" s="218">
        <v>2.5000000000000001E-2</v>
      </c>
      <c r="C79" s="97">
        <v>27.136199999999999</v>
      </c>
      <c r="D79" s="97">
        <v>19.383299999999998</v>
      </c>
      <c r="E79" s="97" t="s">
        <v>80</v>
      </c>
      <c r="F79" s="97">
        <v>29.849900000000002</v>
      </c>
      <c r="G79" s="97">
        <v>21.3216</v>
      </c>
      <c r="H79" s="97">
        <v>32.834699999999998</v>
      </c>
      <c r="I79" s="97">
        <v>23.453700000000001</v>
      </c>
      <c r="J79" s="119">
        <f t="shared" ref="J79:J80" si="18">ROUND(C79*1.5,4)</f>
        <v>40.704300000000003</v>
      </c>
      <c r="K79" s="119">
        <f t="shared" ref="K79:K80" si="19">ROUND(D79*1.5,4)</f>
        <v>29.074999999999999</v>
      </c>
      <c r="L79" s="119">
        <f t="shared" ref="L79" si="20">ROUND(F79*1.5,4)</f>
        <v>44.774900000000002</v>
      </c>
      <c r="M79" s="119">
        <f t="shared" ref="M79" si="21">ROUND(G79*1.5,4)</f>
        <v>31.982399999999998</v>
      </c>
      <c r="N79" s="119">
        <f t="shared" ref="N79" si="22">ROUND(H79*1.5,4)</f>
        <v>49.252099999999999</v>
      </c>
      <c r="O79" s="119">
        <f t="shared" si="17"/>
        <v>35.180599999999998</v>
      </c>
      <c r="P79" s="215">
        <f>(C79-C78)/C78</f>
        <v>2.5001605330452526E-2</v>
      </c>
      <c r="Q79" s="215">
        <f>(D79-D78)/D78</f>
        <v>2.4996562774317034E-2</v>
      </c>
      <c r="R79" s="215">
        <f>(F79-F78)/F78</f>
        <v>2.5005408338112167E-2</v>
      </c>
      <c r="S79" s="215">
        <f>(G79-G78)/G78</f>
        <v>2.4993149598350126E-2</v>
      </c>
      <c r="T79" s="215">
        <f t="shared" ref="T79" si="23">(H79-H78)/H78</f>
        <v>2.4995317475182591E-2</v>
      </c>
      <c r="U79" s="215">
        <f t="shared" ref="U79" si="24">(I79-I78)/I78</f>
        <v>2.4989183590523496E-2</v>
      </c>
      <c r="V79" s="215" t="e">
        <f>(C79-#REF!)/#REF!</f>
        <v>#REF!</v>
      </c>
      <c r="W79" s="215" t="e">
        <f>(D79-#REF!)/#REF!</f>
        <v>#REF!</v>
      </c>
      <c r="X79" s="215" t="e">
        <f>(F79-#REF!)/#REF!</f>
        <v>#REF!</v>
      </c>
      <c r="Y79" s="215" t="e">
        <f>(G79-#REF!)/#REF!</f>
        <v>#REF!</v>
      </c>
      <c r="Z79" s="215" t="e">
        <f>(H79-#REF!)/#REF!</f>
        <v>#REF!</v>
      </c>
      <c r="AA79" s="215" t="e">
        <f>(I79-#REF!)/#REF!</f>
        <v>#REF!</v>
      </c>
    </row>
    <row r="80" spans="1:27" hidden="1" x14ac:dyDescent="0.2">
      <c r="A80" s="97">
        <v>1</v>
      </c>
      <c r="B80" s="218">
        <v>0.03</v>
      </c>
      <c r="C80" s="97">
        <v>27.950199999999999</v>
      </c>
      <c r="D80" s="97">
        <v>19.9648</v>
      </c>
      <c r="E80" s="97" t="s">
        <v>80</v>
      </c>
      <c r="F80" s="97" t="s">
        <v>80</v>
      </c>
      <c r="G80" s="97" t="s">
        <v>80</v>
      </c>
      <c r="H80" s="97" t="s">
        <v>80</v>
      </c>
      <c r="I80" s="97" t="s">
        <v>80</v>
      </c>
      <c r="J80" s="119">
        <f t="shared" si="18"/>
        <v>41.9253</v>
      </c>
      <c r="K80" s="119">
        <f t="shared" si="19"/>
        <v>29.947199999999999</v>
      </c>
      <c r="L80" s="97" t="s">
        <v>80</v>
      </c>
      <c r="M80" s="97" t="s">
        <v>80</v>
      </c>
      <c r="N80" s="97" t="s">
        <v>80</v>
      </c>
      <c r="O80" s="97" t="s">
        <v>80</v>
      </c>
      <c r="P80" s="215">
        <f>(C80-C79)/C79</f>
        <v>2.9996830801659779E-2</v>
      </c>
      <c r="Q80" s="215">
        <f>(D80-D79)/D79</f>
        <v>3.0000051590802494E-2</v>
      </c>
      <c r="R80" s="215"/>
      <c r="S80" s="215"/>
      <c r="T80" s="215"/>
      <c r="U80" s="215"/>
      <c r="V80" s="215" t="e">
        <f>(C80-#REF!)/#REF!</f>
        <v>#REF!</v>
      </c>
      <c r="W80" s="215" t="e">
        <f>(D80-#REF!)/#REF!</f>
        <v>#REF!</v>
      </c>
      <c r="X80" s="215"/>
      <c r="Y80" s="215"/>
      <c r="Z80" s="215"/>
      <c r="AA80" s="215"/>
    </row>
    <row r="81" spans="1:27" hidden="1" x14ac:dyDescent="0.2">
      <c r="A81" s="97">
        <v>2</v>
      </c>
      <c r="B81" s="218">
        <v>0.03</v>
      </c>
      <c r="C81" s="97" t="s">
        <v>80</v>
      </c>
      <c r="D81" s="97" t="s">
        <v>80</v>
      </c>
      <c r="E81" s="97" t="s">
        <v>80</v>
      </c>
      <c r="F81" s="97">
        <v>30.7453</v>
      </c>
      <c r="G81" s="97">
        <v>21.961200000000002</v>
      </c>
      <c r="H81" s="97">
        <v>33.819600000000001</v>
      </c>
      <c r="I81" s="97">
        <v>24.157399999999999</v>
      </c>
      <c r="J81" s="97" t="s">
        <v>80</v>
      </c>
      <c r="K81" s="97" t="s">
        <v>80</v>
      </c>
      <c r="L81" s="119">
        <f t="shared" ref="L81" si="25">ROUND(F81*1.5,4)</f>
        <v>46.118000000000002</v>
      </c>
      <c r="M81" s="119">
        <f t="shared" ref="M81" si="26">ROUND(G81*1.5,4)</f>
        <v>32.941800000000001</v>
      </c>
      <c r="N81" s="119">
        <f t="shared" ref="N81:N92" si="27">ROUND(H81*1.5,4)</f>
        <v>50.729399999999998</v>
      </c>
      <c r="O81" s="119">
        <f t="shared" ref="O81:O92" si="28">ROUND(I81*1.5,4)</f>
        <v>36.2361</v>
      </c>
      <c r="P81" s="215"/>
      <c r="Q81" s="215"/>
      <c r="R81" s="215">
        <f>(F81-F79)/F79</f>
        <v>2.9996750407874015E-2</v>
      </c>
      <c r="S81" s="215">
        <f>(G81-G79)/G79</f>
        <v>2.9997748761819071E-2</v>
      </c>
      <c r="T81" s="215">
        <f>(H81-H79)/H79</f>
        <v>2.9995705762501355E-2</v>
      </c>
      <c r="U81" s="215">
        <f>(I81-I79)/I79</f>
        <v>3.0003794710429389E-2</v>
      </c>
      <c r="V81" s="215"/>
      <c r="W81" s="215"/>
      <c r="X81" s="215" t="e">
        <f>(F81-#REF!)/#REF!</f>
        <v>#REF!</v>
      </c>
      <c r="Y81" s="215" t="e">
        <f>(G81-#REF!)/#REF!</f>
        <v>#REF!</v>
      </c>
      <c r="Z81" s="215" t="e">
        <f>(H81-#REF!)/#REF!</f>
        <v>#REF!</v>
      </c>
      <c r="AA81" s="215" t="e">
        <f>(I81-#REF!)/#REF!</f>
        <v>#REF!</v>
      </c>
    </row>
    <row r="82" spans="1:27" hidden="1" x14ac:dyDescent="0.2">
      <c r="A82" s="97">
        <v>3</v>
      </c>
      <c r="B82" s="218">
        <v>0.03</v>
      </c>
      <c r="C82" s="97">
        <v>28.788799999999998</v>
      </c>
      <c r="D82" s="97">
        <v>20.563700000000001</v>
      </c>
      <c r="E82" s="97">
        <v>2.0564</v>
      </c>
      <c r="F82" s="97">
        <v>31.6676</v>
      </c>
      <c r="G82" s="97">
        <v>22.620100000000001</v>
      </c>
      <c r="H82" s="97">
        <v>34.834400000000002</v>
      </c>
      <c r="I82" s="97">
        <v>24.882100000000001</v>
      </c>
      <c r="J82" s="119">
        <f>ROUND(C82*1.5,4)</f>
        <v>43.183199999999999</v>
      </c>
      <c r="K82" s="119">
        <f>ROUND(D82*1.5,4)</f>
        <v>30.845600000000001</v>
      </c>
      <c r="L82" s="119">
        <f>ROUND(F82*1.5,4)</f>
        <v>47.501399999999997</v>
      </c>
      <c r="M82" s="119">
        <f>ROUND(G82*1.5,4)</f>
        <v>33.930199999999999</v>
      </c>
      <c r="N82" s="119">
        <f t="shared" si="27"/>
        <v>52.251600000000003</v>
      </c>
      <c r="O82" s="119">
        <f t="shared" si="28"/>
        <v>37.3232</v>
      </c>
      <c r="P82" s="215">
        <f>(C82-C80)/C80</f>
        <v>3.0003363124414123E-2</v>
      </c>
      <c r="Q82" s="215">
        <f>(D82-D80)/D80</f>
        <v>2.9997796121173287E-2</v>
      </c>
      <c r="R82" s="215">
        <f t="shared" ref="R82:R92" si="29">(F82-F81)/F81</f>
        <v>2.9998081007503584E-2</v>
      </c>
      <c r="S82" s="215">
        <f t="shared" ref="S82:S92" si="30">(G82-G81)/G81</f>
        <v>3.0002914230552024E-2</v>
      </c>
      <c r="T82" s="215">
        <f t="shared" ref="T82:T92" si="31">(H82-H81)/H81</f>
        <v>3.000626855432947E-2</v>
      </c>
      <c r="U82" s="215">
        <f t="shared" ref="U82:U92" si="32">(I82-I81)/I81</f>
        <v>2.9999089305968448E-2</v>
      </c>
      <c r="V82" s="215" t="e">
        <f>(C82-#REF!)/#REF!</f>
        <v>#REF!</v>
      </c>
      <c r="W82" s="215" t="e">
        <f>(D82-#REF!)/#REF!</f>
        <v>#REF!</v>
      </c>
      <c r="X82" s="215" t="e">
        <f>(F82-#REF!)/#REF!</f>
        <v>#REF!</v>
      </c>
      <c r="Y82" s="215" t="e">
        <f>(G82-#REF!)/#REF!</f>
        <v>#REF!</v>
      </c>
      <c r="Z82" s="215" t="e">
        <f>(H82-#REF!)/#REF!</f>
        <v>#REF!</v>
      </c>
      <c r="AA82" s="215" t="e">
        <f>(I82-#REF!)/#REF!</f>
        <v>#REF!</v>
      </c>
    </row>
    <row r="83" spans="1:27" hidden="1" x14ac:dyDescent="0.2">
      <c r="A83" s="97">
        <v>5</v>
      </c>
      <c r="B83" s="218">
        <v>0.03</v>
      </c>
      <c r="C83" s="97">
        <v>29.6524</v>
      </c>
      <c r="D83" s="97">
        <v>21.180599999999998</v>
      </c>
      <c r="E83" s="97">
        <v>2.1181000000000019</v>
      </c>
      <c r="F83" s="97">
        <v>32.617699999999999</v>
      </c>
      <c r="G83" s="97">
        <v>23.2987</v>
      </c>
      <c r="H83" s="97">
        <v>35.879399999999997</v>
      </c>
      <c r="I83" s="97">
        <v>25.628599999999999</v>
      </c>
      <c r="J83" s="119">
        <f t="shared" ref="J83:J92" si="33">ROUND(C83*1.5,4)</f>
        <v>44.4786</v>
      </c>
      <c r="K83" s="119">
        <f t="shared" ref="K83:K92" si="34">ROUND(D83*1.5,4)</f>
        <v>31.770900000000001</v>
      </c>
      <c r="L83" s="119">
        <f t="shared" ref="L83:L92" si="35">ROUND(F83*1.5,4)</f>
        <v>48.926600000000001</v>
      </c>
      <c r="M83" s="119">
        <f t="shared" ref="M83:M92" si="36">ROUND(G83*1.5,4)</f>
        <v>34.948099999999997</v>
      </c>
      <c r="N83" s="119">
        <f t="shared" si="27"/>
        <v>53.819099999999999</v>
      </c>
      <c r="O83" s="119">
        <f t="shared" si="28"/>
        <v>38.442900000000002</v>
      </c>
      <c r="P83" s="215">
        <f t="shared" ref="P83:P92" si="37">(C83-C82)/C82</f>
        <v>2.9997776913244099E-2</v>
      </c>
      <c r="Q83" s="215">
        <f t="shared" ref="Q83:Q92" si="38">(D83-D82)/D82</f>
        <v>2.9999465076809988E-2</v>
      </c>
      <c r="R83" s="215">
        <f t="shared" si="29"/>
        <v>3.0002273617198622E-2</v>
      </c>
      <c r="S83" s="215">
        <f t="shared" si="30"/>
        <v>2.9999867374591597E-2</v>
      </c>
      <c r="T83" s="215">
        <f t="shared" si="31"/>
        <v>2.9999081367843124E-2</v>
      </c>
      <c r="U83" s="215">
        <f t="shared" si="32"/>
        <v>3.0001487012752036E-2</v>
      </c>
      <c r="V83" s="215" t="e">
        <f>(C83-#REF!)/#REF!</f>
        <v>#REF!</v>
      </c>
      <c r="W83" s="215" t="e">
        <f>(D83-#REF!)/#REF!</f>
        <v>#REF!</v>
      </c>
      <c r="X83" s="215" t="e">
        <f>(F83-#REF!)/#REF!</f>
        <v>#REF!</v>
      </c>
      <c r="Y83" s="215" t="e">
        <f>(G83-#REF!)/#REF!</f>
        <v>#REF!</v>
      </c>
      <c r="Z83" s="215" t="e">
        <f>(H83-#REF!)/#REF!</f>
        <v>#REF!</v>
      </c>
      <c r="AA83" s="215" t="e">
        <f>(I83-#REF!)/#REF!</f>
        <v>#REF!</v>
      </c>
    </row>
    <row r="84" spans="1:27" hidden="1" x14ac:dyDescent="0.2">
      <c r="A84" s="97">
        <v>7</v>
      </c>
      <c r="B84" s="218">
        <v>0.03</v>
      </c>
      <c r="C84" s="97">
        <v>30.541899999999998</v>
      </c>
      <c r="D84" s="97">
        <v>21.815999999999999</v>
      </c>
      <c r="E84" s="97">
        <v>2.1818000000000026</v>
      </c>
      <c r="F84" s="97">
        <v>33.595999999999997</v>
      </c>
      <c r="G84" s="97">
        <v>23.997800000000002</v>
      </c>
      <c r="H84" s="97">
        <v>36.9559</v>
      </c>
      <c r="I84" s="97">
        <v>26.397500000000001</v>
      </c>
      <c r="J84" s="119">
        <f t="shared" si="33"/>
        <v>45.812899999999999</v>
      </c>
      <c r="K84" s="119">
        <f t="shared" si="34"/>
        <v>32.723999999999997</v>
      </c>
      <c r="L84" s="119">
        <f t="shared" si="35"/>
        <v>50.393999999999998</v>
      </c>
      <c r="M84" s="119">
        <f t="shared" si="36"/>
        <v>35.996699999999997</v>
      </c>
      <c r="N84" s="119">
        <f t="shared" si="27"/>
        <v>55.433900000000001</v>
      </c>
      <c r="O84" s="119">
        <f t="shared" si="28"/>
        <v>39.596299999999999</v>
      </c>
      <c r="P84" s="215">
        <f t="shared" si="37"/>
        <v>2.9997571866020901E-2</v>
      </c>
      <c r="Q84" s="215">
        <f t="shared" si="38"/>
        <v>2.9999150165717716E-2</v>
      </c>
      <c r="R84" s="215">
        <f t="shared" si="29"/>
        <v>2.9992917955588446E-2</v>
      </c>
      <c r="S84" s="215">
        <f t="shared" si="30"/>
        <v>3.0005965998102957E-2</v>
      </c>
      <c r="T84" s="215">
        <f t="shared" si="31"/>
        <v>3.000328879524192E-2</v>
      </c>
      <c r="U84" s="215">
        <f t="shared" si="32"/>
        <v>3.0001638794159735E-2</v>
      </c>
      <c r="V84" s="215" t="e">
        <f>(C84-#REF!)/#REF!</f>
        <v>#REF!</v>
      </c>
      <c r="W84" s="215" t="e">
        <f>(D84-#REF!)/#REF!</f>
        <v>#REF!</v>
      </c>
      <c r="X84" s="215" t="e">
        <f>(F84-#REF!)/#REF!</f>
        <v>#REF!</v>
      </c>
      <c r="Y84" s="215" t="e">
        <f>(G84-#REF!)/#REF!</f>
        <v>#REF!</v>
      </c>
      <c r="Z84" s="215" t="e">
        <f>(H84-#REF!)/#REF!</f>
        <v>#REF!</v>
      </c>
      <c r="AA84" s="215" t="e">
        <f>(I84-#REF!)/#REF!</f>
        <v>#REF!</v>
      </c>
    </row>
    <row r="85" spans="1:27" hidden="1" x14ac:dyDescent="0.2">
      <c r="A85" s="97">
        <v>9</v>
      </c>
      <c r="B85" s="218">
        <v>0.03</v>
      </c>
      <c r="C85" s="97">
        <v>31.458200000000001</v>
      </c>
      <c r="D85" s="97">
        <v>22.470500000000001</v>
      </c>
      <c r="E85" s="97">
        <v>2.2469999999999999</v>
      </c>
      <c r="F85" s="97">
        <v>34.603900000000003</v>
      </c>
      <c r="G85" s="97">
        <v>24.717500000000001</v>
      </c>
      <c r="H85" s="97">
        <v>38.064500000000002</v>
      </c>
      <c r="I85" s="97">
        <v>27.189499999999999</v>
      </c>
      <c r="J85" s="119">
        <f t="shared" si="33"/>
        <v>47.1873</v>
      </c>
      <c r="K85" s="119">
        <f t="shared" si="34"/>
        <v>33.705800000000004</v>
      </c>
      <c r="L85" s="119">
        <f t="shared" si="35"/>
        <v>51.905900000000003</v>
      </c>
      <c r="M85" s="119">
        <f t="shared" si="36"/>
        <v>37.076300000000003</v>
      </c>
      <c r="N85" s="119">
        <f t="shared" si="27"/>
        <v>57.096800000000002</v>
      </c>
      <c r="O85" s="119">
        <f t="shared" si="28"/>
        <v>40.784300000000002</v>
      </c>
      <c r="P85" s="215">
        <f t="shared" si="37"/>
        <v>3.0001407901931551E-2</v>
      </c>
      <c r="Q85" s="215">
        <f t="shared" si="38"/>
        <v>3.0000916758342606E-2</v>
      </c>
      <c r="R85" s="215">
        <f t="shared" si="29"/>
        <v>3.0000595308965549E-2</v>
      </c>
      <c r="S85" s="215">
        <f t="shared" si="30"/>
        <v>2.9990249106168047E-2</v>
      </c>
      <c r="T85" s="215">
        <f t="shared" si="31"/>
        <v>2.9997916435535399E-2</v>
      </c>
      <c r="U85" s="215">
        <f t="shared" si="32"/>
        <v>3.0002841178141795E-2</v>
      </c>
      <c r="V85" s="215" t="e">
        <f>(C85-#REF!)/#REF!</f>
        <v>#REF!</v>
      </c>
      <c r="W85" s="215" t="e">
        <f>(D85-#REF!)/#REF!</f>
        <v>#REF!</v>
      </c>
      <c r="X85" s="215" t="e">
        <f>(F85-#REF!)/#REF!</f>
        <v>#REF!</v>
      </c>
      <c r="Y85" s="215" t="e">
        <f>(G85-#REF!)/#REF!</f>
        <v>#REF!</v>
      </c>
      <c r="Z85" s="215" t="e">
        <f>(H85-#REF!)/#REF!</f>
        <v>#REF!</v>
      </c>
      <c r="AA85" s="215" t="e">
        <f>(I85-#REF!)/#REF!</f>
        <v>#REF!</v>
      </c>
    </row>
    <row r="86" spans="1:27" hidden="1" x14ac:dyDescent="0.2">
      <c r="A86" s="97">
        <v>11</v>
      </c>
      <c r="B86" s="218">
        <v>0.03</v>
      </c>
      <c r="C86" s="97">
        <v>32.401899999999998</v>
      </c>
      <c r="D86" s="97">
        <v>23.144600000000001</v>
      </c>
      <c r="E86" s="97">
        <v>2.3143999999999991</v>
      </c>
      <c r="F86" s="97">
        <v>35.642099999999999</v>
      </c>
      <c r="G86" s="97">
        <v>25.459</v>
      </c>
      <c r="H86" s="97">
        <v>39.206400000000002</v>
      </c>
      <c r="I86" s="97">
        <v>28.004999999999999</v>
      </c>
      <c r="J86" s="119">
        <f t="shared" si="33"/>
        <v>48.602899999999998</v>
      </c>
      <c r="K86" s="119">
        <f t="shared" si="34"/>
        <v>34.716900000000003</v>
      </c>
      <c r="L86" s="119">
        <f t="shared" si="35"/>
        <v>53.463200000000001</v>
      </c>
      <c r="M86" s="119">
        <f t="shared" si="36"/>
        <v>38.188499999999998</v>
      </c>
      <c r="N86" s="119">
        <f t="shared" si="27"/>
        <v>58.809600000000003</v>
      </c>
      <c r="O86" s="119">
        <f t="shared" si="28"/>
        <v>42.0075</v>
      </c>
      <c r="P86" s="215">
        <f t="shared" si="37"/>
        <v>2.99985377421466E-2</v>
      </c>
      <c r="Q86" s="215">
        <f t="shared" si="38"/>
        <v>2.9999332458111712E-2</v>
      </c>
      <c r="R86" s="215">
        <f t="shared" si="29"/>
        <v>3.0002398573571076E-2</v>
      </c>
      <c r="S86" s="215">
        <f t="shared" si="30"/>
        <v>2.9998988570850548E-2</v>
      </c>
      <c r="T86" s="215">
        <f t="shared" si="31"/>
        <v>2.999908050808495E-2</v>
      </c>
      <c r="U86" s="215">
        <f t="shared" si="32"/>
        <v>2.9993195902830141E-2</v>
      </c>
      <c r="V86" s="215" t="e">
        <f>(C86-#REF!)/#REF!</f>
        <v>#REF!</v>
      </c>
      <c r="W86" s="215" t="e">
        <f>(D86-#REF!)/#REF!</f>
        <v>#REF!</v>
      </c>
      <c r="X86" s="215" t="e">
        <f>(F86-#REF!)/#REF!</f>
        <v>#REF!</v>
      </c>
      <c r="Y86" s="215" t="e">
        <f>(G86-#REF!)/#REF!</f>
        <v>#REF!</v>
      </c>
      <c r="Z86" s="215" t="e">
        <f>(H86-#REF!)/#REF!</f>
        <v>#REF!</v>
      </c>
      <c r="AA86" s="215" t="e">
        <f>(I86-#REF!)/#REF!</f>
        <v>#REF!</v>
      </c>
    </row>
    <row r="87" spans="1:27" hidden="1" x14ac:dyDescent="0.2">
      <c r="A87" s="97">
        <v>13</v>
      </c>
      <c r="B87" s="218">
        <v>0.03</v>
      </c>
      <c r="C87" s="97">
        <v>33.374000000000002</v>
      </c>
      <c r="D87" s="97">
        <v>23.838999999999999</v>
      </c>
      <c r="E87" s="97">
        <v>2.3839000000000006</v>
      </c>
      <c r="F87" s="97">
        <v>36.711300000000001</v>
      </c>
      <c r="G87" s="97">
        <v>26.222899999999999</v>
      </c>
      <c r="H87" s="97">
        <v>40.382800000000003</v>
      </c>
      <c r="I87" s="97">
        <v>28.845199999999998</v>
      </c>
      <c r="J87" s="119">
        <f t="shared" si="33"/>
        <v>50.061</v>
      </c>
      <c r="K87" s="119">
        <f t="shared" si="34"/>
        <v>35.758499999999998</v>
      </c>
      <c r="L87" s="119">
        <f t="shared" si="35"/>
        <v>55.067</v>
      </c>
      <c r="M87" s="119">
        <f t="shared" si="36"/>
        <v>39.334400000000002</v>
      </c>
      <c r="N87" s="119">
        <f t="shared" si="27"/>
        <v>60.574199999999998</v>
      </c>
      <c r="O87" s="119">
        <f t="shared" si="28"/>
        <v>43.267800000000001</v>
      </c>
      <c r="P87" s="215">
        <f t="shared" si="37"/>
        <v>3.0001327082671222E-2</v>
      </c>
      <c r="Q87" s="215">
        <f t="shared" si="38"/>
        <v>3.0002678810608009E-2</v>
      </c>
      <c r="R87" s="215">
        <f t="shared" si="29"/>
        <v>2.9998232427382285E-2</v>
      </c>
      <c r="S87" s="215">
        <f t="shared" si="30"/>
        <v>3.0005106249263506E-2</v>
      </c>
      <c r="T87" s="215">
        <f t="shared" si="31"/>
        <v>3.0005305256284712E-2</v>
      </c>
      <c r="U87" s="215">
        <f t="shared" si="32"/>
        <v>3.0001785395465073E-2</v>
      </c>
      <c r="V87" s="215" t="e">
        <f>(C87-#REF!)/#REF!</f>
        <v>#REF!</v>
      </c>
      <c r="W87" s="215" t="e">
        <f>(D87-#REF!)/#REF!</f>
        <v>#REF!</v>
      </c>
      <c r="X87" s="215" t="e">
        <f>(F87-#REF!)/#REF!</f>
        <v>#REF!</v>
      </c>
      <c r="Y87" s="215" t="e">
        <f>(G87-#REF!)/#REF!</f>
        <v>#REF!</v>
      </c>
      <c r="Z87" s="215" t="e">
        <f>(H87-#REF!)/#REF!</f>
        <v>#REF!</v>
      </c>
      <c r="AA87" s="215" t="e">
        <f>(I87-#REF!)/#REF!</f>
        <v>#REF!</v>
      </c>
    </row>
    <row r="88" spans="1:27" hidden="1" x14ac:dyDescent="0.2">
      <c r="A88" s="97">
        <v>15</v>
      </c>
      <c r="B88" s="218">
        <v>0.03</v>
      </c>
      <c r="C88" s="97">
        <v>34.3752</v>
      </c>
      <c r="D88" s="97">
        <v>24.554200000000002</v>
      </c>
      <c r="E88" s="97">
        <v>2.4553999999999974</v>
      </c>
      <c r="F88" s="97">
        <v>37.8127</v>
      </c>
      <c r="G88" s="97">
        <v>27.009599999999999</v>
      </c>
      <c r="H88" s="97">
        <v>41.594200000000001</v>
      </c>
      <c r="I88" s="97">
        <v>29.710699999999999</v>
      </c>
      <c r="J88" s="119">
        <f t="shared" si="33"/>
        <v>51.562800000000003</v>
      </c>
      <c r="K88" s="119">
        <f t="shared" si="34"/>
        <v>36.831299999999999</v>
      </c>
      <c r="L88" s="119">
        <f t="shared" si="35"/>
        <v>56.719099999999997</v>
      </c>
      <c r="M88" s="119">
        <f t="shared" si="36"/>
        <v>40.514400000000002</v>
      </c>
      <c r="N88" s="119">
        <f t="shared" si="27"/>
        <v>62.391300000000001</v>
      </c>
      <c r="O88" s="119">
        <f t="shared" si="28"/>
        <v>44.566099999999999</v>
      </c>
      <c r="P88" s="215">
        <f t="shared" si="37"/>
        <v>2.9999400731107961E-2</v>
      </c>
      <c r="Q88" s="215">
        <f t="shared" si="38"/>
        <v>3.0001258442048869E-2</v>
      </c>
      <c r="R88" s="215">
        <f t="shared" si="29"/>
        <v>3.0001661613726513E-2</v>
      </c>
      <c r="S88" s="215">
        <f t="shared" si="30"/>
        <v>3.0000495749897979E-2</v>
      </c>
      <c r="T88" s="215">
        <f t="shared" si="31"/>
        <v>2.9997919906494783E-2</v>
      </c>
      <c r="U88" s="215">
        <f t="shared" si="32"/>
        <v>3.0004992165074289E-2</v>
      </c>
      <c r="V88" s="215" t="e">
        <f>(C88-#REF!)/#REF!</f>
        <v>#REF!</v>
      </c>
      <c r="W88" s="215" t="e">
        <f>(D88-#REF!)/#REF!</f>
        <v>#REF!</v>
      </c>
      <c r="X88" s="215" t="e">
        <f>(F88-#REF!)/#REF!</f>
        <v>#REF!</v>
      </c>
      <c r="Y88" s="215" t="e">
        <f>(G88-#REF!)/#REF!</f>
        <v>#REF!</v>
      </c>
      <c r="Z88" s="215" t="e">
        <f>(H88-#REF!)/#REF!</f>
        <v>#REF!</v>
      </c>
      <c r="AA88" s="215" t="e">
        <f>(I88-#REF!)/#REF!</f>
        <v>#REF!</v>
      </c>
    </row>
    <row r="89" spans="1:27" hidden="1" x14ac:dyDescent="0.2">
      <c r="A89" s="97">
        <v>17</v>
      </c>
      <c r="B89" s="218">
        <v>0.03</v>
      </c>
      <c r="C89" s="97">
        <v>35.406399999999998</v>
      </c>
      <c r="D89" s="97">
        <v>25.290800000000001</v>
      </c>
      <c r="E89" s="97">
        <v>2.5291999999999994</v>
      </c>
      <c r="F89" s="97">
        <v>38.947000000000003</v>
      </c>
      <c r="G89" s="97">
        <v>27.82</v>
      </c>
      <c r="H89" s="97">
        <v>42.841999999999999</v>
      </c>
      <c r="I89" s="97">
        <v>30.602</v>
      </c>
      <c r="J89" s="119">
        <f t="shared" si="33"/>
        <v>53.1096</v>
      </c>
      <c r="K89" s="119">
        <f t="shared" si="34"/>
        <v>37.936199999999999</v>
      </c>
      <c r="L89" s="119">
        <f t="shared" si="35"/>
        <v>58.420499999999997</v>
      </c>
      <c r="M89" s="119">
        <f t="shared" si="36"/>
        <v>41.73</v>
      </c>
      <c r="N89" s="119">
        <f t="shared" si="27"/>
        <v>64.263000000000005</v>
      </c>
      <c r="O89" s="119">
        <f t="shared" si="28"/>
        <v>45.902999999999999</v>
      </c>
      <c r="P89" s="215">
        <f t="shared" si="37"/>
        <v>2.9998370918569155E-2</v>
      </c>
      <c r="Q89" s="215">
        <f t="shared" si="38"/>
        <v>2.9998941118016438E-2</v>
      </c>
      <c r="R89" s="215">
        <f t="shared" si="29"/>
        <v>2.9997857862570067E-2</v>
      </c>
      <c r="S89" s="215">
        <f t="shared" si="30"/>
        <v>3.0004146673775302E-2</v>
      </c>
      <c r="T89" s="215">
        <f t="shared" si="31"/>
        <v>2.9999374912848379E-2</v>
      </c>
      <c r="U89" s="215">
        <f t="shared" si="32"/>
        <v>2.9999293183937136E-2</v>
      </c>
      <c r="V89" s="215" t="e">
        <f>(C89-#REF!)/#REF!</f>
        <v>#REF!</v>
      </c>
      <c r="W89" s="215" t="e">
        <f>(D89-#REF!)/#REF!</f>
        <v>#REF!</v>
      </c>
      <c r="X89" s="215" t="e">
        <f>(F89-#REF!)/#REF!</f>
        <v>#REF!</v>
      </c>
      <c r="Y89" s="215" t="e">
        <f>(G89-#REF!)/#REF!</f>
        <v>#REF!</v>
      </c>
      <c r="Z89" s="215" t="e">
        <f>(H89-#REF!)/#REF!</f>
        <v>#REF!</v>
      </c>
      <c r="AA89" s="215" t="e">
        <f>(I89-#REF!)/#REF!</f>
        <v>#REF!</v>
      </c>
    </row>
    <row r="90" spans="1:27" hidden="1" x14ac:dyDescent="0.2">
      <c r="A90" s="97">
        <v>19</v>
      </c>
      <c r="B90" s="218">
        <v>0.03</v>
      </c>
      <c r="C90" s="97">
        <v>36.468699999999998</v>
      </c>
      <c r="D90" s="97">
        <v>26.049600000000002</v>
      </c>
      <c r="E90" s="97">
        <v>2.6049999999999969</v>
      </c>
      <c r="F90" s="97">
        <v>40.115400000000001</v>
      </c>
      <c r="G90" s="97">
        <v>28.654599999999999</v>
      </c>
      <c r="H90" s="97">
        <v>44.127200000000002</v>
      </c>
      <c r="I90" s="97">
        <v>31.520099999999999</v>
      </c>
      <c r="J90" s="119">
        <f t="shared" si="33"/>
        <v>54.703099999999999</v>
      </c>
      <c r="K90" s="119">
        <f t="shared" si="34"/>
        <v>39.074399999999997</v>
      </c>
      <c r="L90" s="119">
        <f t="shared" si="35"/>
        <v>60.173099999999998</v>
      </c>
      <c r="M90" s="119">
        <f t="shared" si="36"/>
        <v>42.981900000000003</v>
      </c>
      <c r="N90" s="119">
        <f t="shared" si="27"/>
        <v>66.190799999999996</v>
      </c>
      <c r="O90" s="119">
        <f t="shared" si="28"/>
        <v>47.280200000000001</v>
      </c>
      <c r="P90" s="215">
        <f t="shared" si="37"/>
        <v>3.00030502959917E-2</v>
      </c>
      <c r="Q90" s="215">
        <f t="shared" si="38"/>
        <v>3.0003005045312951E-2</v>
      </c>
      <c r="R90" s="215">
        <f t="shared" si="29"/>
        <v>2.9999743240814395E-2</v>
      </c>
      <c r="S90" s="215">
        <f t="shared" si="30"/>
        <v>2.9999999999999936E-2</v>
      </c>
      <c r="T90" s="215">
        <f t="shared" si="31"/>
        <v>2.9998599505158565E-2</v>
      </c>
      <c r="U90" s="215">
        <f t="shared" si="32"/>
        <v>3.0001307104110812E-2</v>
      </c>
      <c r="V90" s="215" t="e">
        <f>(C90-#REF!)/#REF!</f>
        <v>#REF!</v>
      </c>
      <c r="W90" s="215" t="e">
        <f>(D90-#REF!)/#REF!</f>
        <v>#REF!</v>
      </c>
      <c r="X90" s="215" t="e">
        <f>(F90-#REF!)/#REF!</f>
        <v>#REF!</v>
      </c>
      <c r="Y90" s="215" t="e">
        <f>(G90-#REF!)/#REF!</f>
        <v>#REF!</v>
      </c>
      <c r="Z90" s="215" t="e">
        <f>(H90-#REF!)/#REF!</f>
        <v>#REF!</v>
      </c>
      <c r="AA90" s="215" t="e">
        <f>(I90-#REF!)/#REF!</f>
        <v>#REF!</v>
      </c>
    </row>
    <row r="91" spans="1:27" hidden="1" x14ac:dyDescent="0.2">
      <c r="A91" s="97">
        <v>21</v>
      </c>
      <c r="B91" s="218">
        <v>0.03</v>
      </c>
      <c r="C91" s="97">
        <v>37.5627</v>
      </c>
      <c r="D91" s="97">
        <v>26.831099999999999</v>
      </c>
      <c r="E91" s="97">
        <v>2.6829999999999998</v>
      </c>
      <c r="F91" s="97">
        <v>41.319099999999999</v>
      </c>
      <c r="G91" s="97">
        <v>29.514099999999999</v>
      </c>
      <c r="H91" s="97">
        <v>45.451099999999997</v>
      </c>
      <c r="I91" s="97">
        <v>32.465499999999999</v>
      </c>
      <c r="J91" s="119">
        <f t="shared" si="33"/>
        <v>56.344099999999997</v>
      </c>
      <c r="K91" s="119">
        <f t="shared" si="34"/>
        <v>40.246699999999997</v>
      </c>
      <c r="L91" s="119">
        <f t="shared" si="35"/>
        <v>61.978700000000003</v>
      </c>
      <c r="M91" s="119">
        <f t="shared" si="36"/>
        <v>44.2712</v>
      </c>
      <c r="N91" s="119">
        <f t="shared" si="27"/>
        <v>68.176699999999997</v>
      </c>
      <c r="O91" s="119">
        <f t="shared" si="28"/>
        <v>48.698300000000003</v>
      </c>
      <c r="P91" s="215">
        <f t="shared" si="37"/>
        <v>2.9998327332753875E-2</v>
      </c>
      <c r="Q91" s="215">
        <f t="shared" si="38"/>
        <v>3.0000460659664548E-2</v>
      </c>
      <c r="R91" s="215">
        <f t="shared" si="29"/>
        <v>3.0005932883630668E-2</v>
      </c>
      <c r="S91" s="215">
        <f t="shared" si="30"/>
        <v>2.9995184019319783E-2</v>
      </c>
      <c r="T91" s="215">
        <f t="shared" si="31"/>
        <v>3.0001903587809665E-2</v>
      </c>
      <c r="U91" s="215">
        <f t="shared" si="32"/>
        <v>2.9993559665102566E-2</v>
      </c>
      <c r="V91" s="215" t="e">
        <f>(C91-#REF!)/#REF!</f>
        <v>#REF!</v>
      </c>
      <c r="W91" s="215" t="e">
        <f>(D91-#REF!)/#REF!</f>
        <v>#REF!</v>
      </c>
      <c r="X91" s="215" t="e">
        <f>(F91-#REF!)/#REF!</f>
        <v>#REF!</v>
      </c>
      <c r="Y91" s="215" t="e">
        <f>(G91-#REF!)/#REF!</f>
        <v>#REF!</v>
      </c>
      <c r="Z91" s="215" t="e">
        <f>(H91-#REF!)/#REF!</f>
        <v>#REF!</v>
      </c>
      <c r="AA91" s="215" t="e">
        <f>(I91-#REF!)/#REF!</f>
        <v>#REF!</v>
      </c>
    </row>
    <row r="92" spans="1:27" hidden="1" x14ac:dyDescent="0.2">
      <c r="A92" s="97">
        <v>23</v>
      </c>
      <c r="B92" s="218">
        <v>0.02</v>
      </c>
      <c r="C92" s="97">
        <v>38.314</v>
      </c>
      <c r="D92" s="97">
        <v>27.367699999999999</v>
      </c>
      <c r="E92" s="97">
        <v>2.7369000000000021</v>
      </c>
      <c r="F92" s="97">
        <v>42.145499999999998</v>
      </c>
      <c r="G92" s="97">
        <v>30.104600000000001</v>
      </c>
      <c r="H92" s="97">
        <v>46.360100000000003</v>
      </c>
      <c r="I92" s="97">
        <v>33.115000000000002</v>
      </c>
      <c r="J92" s="119">
        <f t="shared" si="33"/>
        <v>57.470999999999997</v>
      </c>
      <c r="K92" s="119">
        <f t="shared" si="34"/>
        <v>41.051600000000001</v>
      </c>
      <c r="L92" s="119">
        <f t="shared" si="35"/>
        <v>63.218299999999999</v>
      </c>
      <c r="M92" s="119">
        <f t="shared" si="36"/>
        <v>45.1569</v>
      </c>
      <c r="N92" s="119">
        <f t="shared" si="27"/>
        <v>69.540199999999999</v>
      </c>
      <c r="O92" s="119">
        <f t="shared" si="28"/>
        <v>49.672499999999999</v>
      </c>
      <c r="P92" s="215">
        <f t="shared" si="37"/>
        <v>2.0001224619103541E-2</v>
      </c>
      <c r="Q92" s="215">
        <f t="shared" si="38"/>
        <v>1.9999180055979813E-2</v>
      </c>
      <c r="R92" s="215">
        <f t="shared" si="29"/>
        <v>2.0000435633883595E-2</v>
      </c>
      <c r="S92" s="215">
        <f t="shared" si="30"/>
        <v>2.0007386300107483E-2</v>
      </c>
      <c r="T92" s="215">
        <f t="shared" si="31"/>
        <v>1.9999515963310153E-2</v>
      </c>
      <c r="U92" s="215">
        <f t="shared" si="32"/>
        <v>2.0005852366358236E-2</v>
      </c>
      <c r="V92" s="215" t="e">
        <f>(C92-#REF!)/#REF!</f>
        <v>#REF!</v>
      </c>
      <c r="W92" s="215" t="e">
        <f>(D92-#REF!)/#REF!</f>
        <v>#REF!</v>
      </c>
      <c r="X92" s="215" t="e">
        <f>(F92-#REF!)/#REF!</f>
        <v>#REF!</v>
      </c>
      <c r="Y92" s="215" t="e">
        <f>(G92-#REF!)/#REF!</f>
        <v>#REF!</v>
      </c>
      <c r="Z92" s="215" t="e">
        <f>(H92-#REF!)/#REF!</f>
        <v>#REF!</v>
      </c>
      <c r="AA92" s="215" t="e">
        <f>(I92-#REF!)/#REF!</f>
        <v>#REF!</v>
      </c>
    </row>
    <row r="93" spans="1:27" hidden="1" x14ac:dyDescent="0.2">
      <c r="A93" s="83" t="s">
        <v>175</v>
      </c>
    </row>
    <row r="94" spans="1:27" hidden="1" x14ac:dyDescent="0.2">
      <c r="A94" s="85" t="s">
        <v>65</v>
      </c>
      <c r="B94" s="85" t="s">
        <v>159</v>
      </c>
      <c r="C94" s="85" t="s">
        <v>82</v>
      </c>
      <c r="D94" s="85" t="s">
        <v>83</v>
      </c>
      <c r="E94" s="85" t="s">
        <v>84</v>
      </c>
    </row>
    <row r="95" spans="1:27" hidden="1" x14ac:dyDescent="0.2">
      <c r="A95" s="89" t="s">
        <v>85</v>
      </c>
      <c r="B95" s="89" t="s">
        <v>174</v>
      </c>
      <c r="C95" s="89"/>
      <c r="D95" s="89"/>
      <c r="E95" s="89"/>
    </row>
    <row r="96" spans="1:27" hidden="1" x14ac:dyDescent="0.2">
      <c r="A96" s="93" t="s">
        <v>66</v>
      </c>
      <c r="B96" s="93" t="s">
        <v>80</v>
      </c>
      <c r="C96" s="105">
        <f>ROUND(C78*2080,0)</f>
        <v>55067</v>
      </c>
      <c r="D96" s="105">
        <f>ROUND(F78*2080,0)</f>
        <v>60573</v>
      </c>
      <c r="E96" s="105">
        <f>ROUND(H78*2080,0)</f>
        <v>66631</v>
      </c>
    </row>
    <row r="97" spans="1:16" hidden="1" x14ac:dyDescent="0.2">
      <c r="A97" s="97" t="s">
        <v>76</v>
      </c>
      <c r="B97" s="218">
        <v>2.5000000000000001E-2</v>
      </c>
      <c r="C97" s="107">
        <f>ROUND(C79*2080,0)</f>
        <v>56443</v>
      </c>
      <c r="D97" s="107">
        <f>ROUND(F79*2080,0)</f>
        <v>62088</v>
      </c>
      <c r="E97" s="107">
        <f>ROUND(H79*2080,0)</f>
        <v>68296</v>
      </c>
    </row>
    <row r="98" spans="1:16" hidden="1" x14ac:dyDescent="0.2">
      <c r="A98" s="97">
        <v>1</v>
      </c>
      <c r="B98" s="218">
        <v>0.03</v>
      </c>
      <c r="C98" s="107">
        <f>ROUND(C80*2080,0)</f>
        <v>58136</v>
      </c>
      <c r="D98" s="107">
        <v>0</v>
      </c>
      <c r="E98" s="107">
        <v>0</v>
      </c>
    </row>
    <row r="99" spans="1:16" hidden="1" x14ac:dyDescent="0.2">
      <c r="A99" s="97">
        <v>2</v>
      </c>
      <c r="B99" s="218">
        <v>0.03</v>
      </c>
      <c r="C99" s="107">
        <v>0</v>
      </c>
      <c r="D99" s="107">
        <f t="shared" ref="D99:D110" si="39">ROUND(F81*2080,0)</f>
        <v>63950</v>
      </c>
      <c r="E99" s="107">
        <f t="shared" ref="E99:E107" si="40">ROUND(H81*2080,0)</f>
        <v>70345</v>
      </c>
    </row>
    <row r="100" spans="1:16" hidden="1" x14ac:dyDescent="0.2">
      <c r="A100" s="97">
        <v>3</v>
      </c>
      <c r="B100" s="218">
        <v>0.03</v>
      </c>
      <c r="C100" s="107">
        <f t="shared" ref="C100:C110" si="41">ROUND(C82*2080,0)</f>
        <v>59881</v>
      </c>
      <c r="D100" s="107">
        <f t="shared" si="39"/>
        <v>65869</v>
      </c>
      <c r="E100" s="107">
        <f t="shared" si="40"/>
        <v>72456</v>
      </c>
    </row>
    <row r="101" spans="1:16" hidden="1" x14ac:dyDescent="0.2">
      <c r="A101" s="97">
        <v>5</v>
      </c>
      <c r="B101" s="218">
        <v>0.03</v>
      </c>
      <c r="C101" s="107">
        <f t="shared" si="41"/>
        <v>61677</v>
      </c>
      <c r="D101" s="107">
        <f t="shared" si="39"/>
        <v>67845</v>
      </c>
      <c r="E101" s="107">
        <f t="shared" si="40"/>
        <v>74629</v>
      </c>
    </row>
    <row r="102" spans="1:16" hidden="1" x14ac:dyDescent="0.2">
      <c r="A102" s="97">
        <v>7</v>
      </c>
      <c r="B102" s="218">
        <v>0.03</v>
      </c>
      <c r="C102" s="107">
        <f t="shared" si="41"/>
        <v>63527</v>
      </c>
      <c r="D102" s="107">
        <f t="shared" si="39"/>
        <v>69880</v>
      </c>
      <c r="E102" s="107">
        <f t="shared" si="40"/>
        <v>76868</v>
      </c>
    </row>
    <row r="103" spans="1:16" hidden="1" x14ac:dyDescent="0.2">
      <c r="A103" s="97">
        <v>9</v>
      </c>
      <c r="B103" s="218">
        <v>0.03</v>
      </c>
      <c r="C103" s="107">
        <f t="shared" si="41"/>
        <v>65433</v>
      </c>
      <c r="D103" s="107">
        <f t="shared" si="39"/>
        <v>71976</v>
      </c>
      <c r="E103" s="107">
        <f t="shared" si="40"/>
        <v>79174</v>
      </c>
    </row>
    <row r="104" spans="1:16" hidden="1" x14ac:dyDescent="0.2">
      <c r="A104" s="97">
        <v>11</v>
      </c>
      <c r="B104" s="218">
        <v>0.03</v>
      </c>
      <c r="C104" s="107">
        <f t="shared" si="41"/>
        <v>67396</v>
      </c>
      <c r="D104" s="107">
        <f t="shared" si="39"/>
        <v>74136</v>
      </c>
      <c r="E104" s="107">
        <f t="shared" si="40"/>
        <v>81549</v>
      </c>
    </row>
    <row r="105" spans="1:16" hidden="1" x14ac:dyDescent="0.2">
      <c r="A105" s="97">
        <v>13</v>
      </c>
      <c r="B105" s="218">
        <v>0.03</v>
      </c>
      <c r="C105" s="107">
        <f t="shared" si="41"/>
        <v>69418</v>
      </c>
      <c r="D105" s="107">
        <f t="shared" si="39"/>
        <v>76360</v>
      </c>
      <c r="E105" s="107">
        <f t="shared" si="40"/>
        <v>83996</v>
      </c>
    </row>
    <row r="106" spans="1:16" hidden="1" x14ac:dyDescent="0.2">
      <c r="A106" s="97">
        <v>15</v>
      </c>
      <c r="B106" s="218">
        <v>0.03</v>
      </c>
      <c r="C106" s="107">
        <f t="shared" si="41"/>
        <v>71500</v>
      </c>
      <c r="D106" s="107">
        <f t="shared" si="39"/>
        <v>78650</v>
      </c>
      <c r="E106" s="107">
        <f t="shared" si="40"/>
        <v>86516</v>
      </c>
    </row>
    <row r="107" spans="1:16" hidden="1" x14ac:dyDescent="0.2">
      <c r="A107" s="97">
        <v>17</v>
      </c>
      <c r="B107" s="218">
        <v>0.03</v>
      </c>
      <c r="C107" s="107">
        <f t="shared" si="41"/>
        <v>73645</v>
      </c>
      <c r="D107" s="107">
        <f t="shared" si="39"/>
        <v>81010</v>
      </c>
      <c r="E107" s="107">
        <f t="shared" si="40"/>
        <v>89111</v>
      </c>
    </row>
    <row r="108" spans="1:16" hidden="1" x14ac:dyDescent="0.2">
      <c r="A108" s="97">
        <v>19</v>
      </c>
      <c r="B108" s="218">
        <v>0.03</v>
      </c>
      <c r="C108" s="107">
        <f t="shared" si="41"/>
        <v>75855</v>
      </c>
      <c r="D108" s="107">
        <f t="shared" si="39"/>
        <v>83440</v>
      </c>
      <c r="E108" s="107">
        <f t="shared" ref="E108:E110" si="42">ROUND(H90*2080,0)</f>
        <v>91785</v>
      </c>
    </row>
    <row r="109" spans="1:16" hidden="1" x14ac:dyDescent="0.2">
      <c r="A109" s="97">
        <v>21</v>
      </c>
      <c r="B109" s="218">
        <v>0.03</v>
      </c>
      <c r="C109" s="107">
        <f t="shared" si="41"/>
        <v>78130</v>
      </c>
      <c r="D109" s="107">
        <f t="shared" si="39"/>
        <v>85944</v>
      </c>
      <c r="E109" s="107">
        <f t="shared" si="42"/>
        <v>94538</v>
      </c>
    </row>
    <row r="110" spans="1:16" hidden="1" x14ac:dyDescent="0.2">
      <c r="A110" s="97">
        <v>23</v>
      </c>
      <c r="B110" s="218">
        <v>0.02</v>
      </c>
      <c r="C110" s="107">
        <f t="shared" si="41"/>
        <v>79693</v>
      </c>
      <c r="D110" s="107">
        <f t="shared" si="39"/>
        <v>87663</v>
      </c>
      <c r="E110" s="107">
        <f t="shared" si="42"/>
        <v>96429</v>
      </c>
    </row>
    <row r="111" spans="1:16" hidden="1" x14ac:dyDescent="0.2"/>
    <row r="112" spans="1:16" x14ac:dyDescent="0.2">
      <c r="A112" s="79" t="s">
        <v>81</v>
      </c>
      <c r="B112" s="79"/>
      <c r="C112" s="79"/>
      <c r="D112" s="79"/>
      <c r="E112" s="79"/>
      <c r="F112" s="79"/>
      <c r="G112" s="80" t="s">
        <v>260</v>
      </c>
      <c r="H112" s="80"/>
      <c r="I112" s="217">
        <v>1.4999999999999999E-2</v>
      </c>
      <c r="J112" s="130"/>
      <c r="K112" s="130"/>
      <c r="L112" s="130"/>
      <c r="M112" s="130"/>
      <c r="N112" s="130"/>
      <c r="O112" s="130"/>
      <c r="P112" s="133">
        <v>1.4999999999999999E-2</v>
      </c>
    </row>
    <row r="113" spans="1:27" x14ac:dyDescent="0.2">
      <c r="A113" s="367" t="s">
        <v>183</v>
      </c>
      <c r="B113" s="368"/>
      <c r="C113" s="368"/>
      <c r="D113" s="368"/>
      <c r="E113" s="368"/>
      <c r="F113" s="368"/>
      <c r="G113" s="368"/>
      <c r="H113" s="368"/>
      <c r="I113" s="143"/>
      <c r="J113" s="143"/>
      <c r="K113" s="143"/>
      <c r="L113" s="143"/>
      <c r="M113" s="143"/>
      <c r="N113" s="143"/>
      <c r="O113" s="145"/>
      <c r="P113" s="83" t="s">
        <v>188</v>
      </c>
      <c r="V113" s="111" t="s">
        <v>187</v>
      </c>
    </row>
    <row r="114" spans="1:27" x14ac:dyDescent="0.2">
      <c r="A114" s="84" t="s">
        <v>65</v>
      </c>
      <c r="B114" s="85" t="s">
        <v>159</v>
      </c>
      <c r="C114" s="85" t="s">
        <v>82</v>
      </c>
      <c r="D114" s="85" t="s">
        <v>82</v>
      </c>
      <c r="E114" s="85" t="s">
        <v>206</v>
      </c>
      <c r="F114" s="85" t="s">
        <v>83</v>
      </c>
      <c r="G114" s="85" t="s">
        <v>83</v>
      </c>
      <c r="H114" s="85" t="s">
        <v>84</v>
      </c>
      <c r="I114" s="85" t="s">
        <v>84</v>
      </c>
      <c r="J114" s="85" t="s">
        <v>82</v>
      </c>
      <c r="K114" s="85" t="s">
        <v>82</v>
      </c>
      <c r="L114" s="85" t="s">
        <v>83</v>
      </c>
      <c r="M114" s="85" t="s">
        <v>83</v>
      </c>
      <c r="N114" s="85" t="s">
        <v>84</v>
      </c>
      <c r="O114" s="86" t="s">
        <v>84</v>
      </c>
      <c r="P114" s="117" t="s">
        <v>82</v>
      </c>
      <c r="Q114" s="117" t="s">
        <v>82</v>
      </c>
      <c r="R114" s="117" t="s">
        <v>83</v>
      </c>
      <c r="S114" s="117" t="s">
        <v>83</v>
      </c>
      <c r="T114" s="117" t="s">
        <v>84</v>
      </c>
      <c r="U114" s="117" t="s">
        <v>84</v>
      </c>
      <c r="V114" s="117" t="s">
        <v>82</v>
      </c>
      <c r="W114" s="117" t="s">
        <v>82</v>
      </c>
      <c r="X114" s="117" t="s">
        <v>83</v>
      </c>
      <c r="Y114" s="117" t="s">
        <v>83</v>
      </c>
      <c r="Z114" s="117" t="s">
        <v>84</v>
      </c>
      <c r="AA114" s="117" t="s">
        <v>84</v>
      </c>
    </row>
    <row r="115" spans="1:27" x14ac:dyDescent="0.2">
      <c r="A115" s="88" t="s">
        <v>85</v>
      </c>
      <c r="B115" s="89" t="s">
        <v>174</v>
      </c>
      <c r="C115" s="89" t="s">
        <v>86</v>
      </c>
      <c r="D115" s="89" t="s">
        <v>87</v>
      </c>
      <c r="E115" s="89" t="s">
        <v>87</v>
      </c>
      <c r="F115" s="89" t="s">
        <v>86</v>
      </c>
      <c r="G115" s="89" t="s">
        <v>87</v>
      </c>
      <c r="H115" s="89" t="s">
        <v>86</v>
      </c>
      <c r="I115" s="89" t="s">
        <v>87</v>
      </c>
      <c r="J115" s="89" t="s">
        <v>207</v>
      </c>
      <c r="K115" s="89" t="s">
        <v>208</v>
      </c>
      <c r="L115" s="89" t="s">
        <v>207</v>
      </c>
      <c r="M115" s="89" t="s">
        <v>208</v>
      </c>
      <c r="N115" s="89" t="s">
        <v>207</v>
      </c>
      <c r="O115" s="90" t="s">
        <v>208</v>
      </c>
      <c r="P115" s="117" t="s">
        <v>86</v>
      </c>
      <c r="Q115" s="117" t="s">
        <v>87</v>
      </c>
      <c r="R115" s="117" t="s">
        <v>86</v>
      </c>
      <c r="S115" s="117" t="s">
        <v>87</v>
      </c>
      <c r="T115" s="117" t="s">
        <v>86</v>
      </c>
      <c r="U115" s="117" t="s">
        <v>87</v>
      </c>
      <c r="V115" s="117" t="s">
        <v>86</v>
      </c>
      <c r="W115" s="117" t="s">
        <v>87</v>
      </c>
      <c r="X115" s="117" t="s">
        <v>86</v>
      </c>
      <c r="Y115" s="117" t="s">
        <v>87</v>
      </c>
      <c r="Z115" s="117" t="s">
        <v>86</v>
      </c>
      <c r="AA115" s="117" t="s">
        <v>87</v>
      </c>
    </row>
    <row r="116" spans="1:27" x14ac:dyDescent="0.2">
      <c r="A116" s="91" t="s">
        <v>66</v>
      </c>
      <c r="B116" s="99" t="s">
        <v>80</v>
      </c>
      <c r="C116" s="99">
        <f>ROUND(C78*1.015, 4)</f>
        <v>26.871400000000001</v>
      </c>
      <c r="D116" s="99">
        <f t="shared" ref="D116:I116" si="43">ROUND(D78*1.015, 4)</f>
        <v>19.194299999999998</v>
      </c>
      <c r="E116" s="99" t="s">
        <v>80</v>
      </c>
      <c r="F116" s="99">
        <f t="shared" si="43"/>
        <v>29.558499999999999</v>
      </c>
      <c r="G116" s="99">
        <f t="shared" si="43"/>
        <v>21.113700000000001</v>
      </c>
      <c r="H116" s="99">
        <f t="shared" si="43"/>
        <v>32.514499999999998</v>
      </c>
      <c r="I116" s="99">
        <f t="shared" si="43"/>
        <v>23.225100000000001</v>
      </c>
      <c r="J116" s="113">
        <f>ROUND(C116*1.5,4)</f>
        <v>40.307099999999998</v>
      </c>
      <c r="K116" s="113">
        <f>ROUND(D116*1.5,4)</f>
        <v>28.791499999999999</v>
      </c>
      <c r="L116" s="113">
        <f>ROUND(F116*1.5,4)</f>
        <v>44.337800000000001</v>
      </c>
      <c r="M116" s="113">
        <f>ROUND(G116*1.5,4)</f>
        <v>31.6706</v>
      </c>
      <c r="N116" s="113">
        <f>ROUND(H116*1.5,4)</f>
        <v>48.771799999999999</v>
      </c>
      <c r="O116" s="369">
        <f t="shared" ref="O116:O117" si="44">ROUND(I116*1.5,4)</f>
        <v>34.837699999999998</v>
      </c>
      <c r="V116" s="215">
        <f>(C116-C78)/C78</f>
        <v>1.4999452299022139E-2</v>
      </c>
      <c r="W116" s="215">
        <f t="shared" ref="W116:AA116" si="45">(D116-D78)/D78</f>
        <v>1.5002168096199996E-2</v>
      </c>
      <c r="X116" s="215"/>
      <c r="Y116" s="215">
        <f t="shared" si="45"/>
        <v>1.4999124364305588E-2</v>
      </c>
      <c r="Z116" s="215">
        <f t="shared" si="45"/>
        <v>1.4998774138652185E-2</v>
      </c>
      <c r="AA116" s="215">
        <f t="shared" si="45"/>
        <v>1.4999687831678819E-2</v>
      </c>
    </row>
    <row r="117" spans="1:27" x14ac:dyDescent="0.2">
      <c r="A117" s="95" t="s">
        <v>76</v>
      </c>
      <c r="B117" s="218">
        <v>2.5000000000000001E-2</v>
      </c>
      <c r="C117" s="99">
        <f t="shared" ref="C117:I117" si="46">ROUND(C79*1.015, 4)</f>
        <v>27.543199999999999</v>
      </c>
      <c r="D117" s="99">
        <f t="shared" si="46"/>
        <v>19.673999999999999</v>
      </c>
      <c r="E117" s="99" t="s">
        <v>80</v>
      </c>
      <c r="F117" s="99">
        <f t="shared" si="46"/>
        <v>30.297599999999999</v>
      </c>
      <c r="G117" s="99">
        <f t="shared" si="46"/>
        <v>21.641400000000001</v>
      </c>
      <c r="H117" s="99">
        <f t="shared" si="46"/>
        <v>33.327199999999998</v>
      </c>
      <c r="I117" s="99">
        <f t="shared" si="46"/>
        <v>23.805499999999999</v>
      </c>
      <c r="J117" s="119">
        <f t="shared" ref="J117:J118" si="47">ROUND(C117*1.5,4)</f>
        <v>41.314799999999998</v>
      </c>
      <c r="K117" s="119">
        <f t="shared" ref="K117:K118" si="48">ROUND(D117*1.5,4)</f>
        <v>29.510999999999999</v>
      </c>
      <c r="L117" s="119">
        <f t="shared" ref="L117" si="49">ROUND(F117*1.5,4)</f>
        <v>45.446399999999997</v>
      </c>
      <c r="M117" s="119">
        <f t="shared" ref="M117" si="50">ROUND(G117*1.5,4)</f>
        <v>32.4621</v>
      </c>
      <c r="N117" s="119">
        <f t="shared" ref="N117" si="51">ROUND(H117*1.5,4)</f>
        <v>49.9908</v>
      </c>
      <c r="O117" s="370">
        <f t="shared" si="44"/>
        <v>35.708300000000001</v>
      </c>
      <c r="P117" s="215">
        <f>(C117-C116)/C116</f>
        <v>2.5000558214309545E-2</v>
      </c>
      <c r="Q117" s="215">
        <f>(D117-D116)/D116</f>
        <v>2.4991794438974133E-2</v>
      </c>
      <c r="R117" s="215">
        <f>(F117-F116)/F116</f>
        <v>2.500465179220869E-2</v>
      </c>
      <c r="S117" s="215">
        <f>(G117-G116)/G116</f>
        <v>2.4993250827661628E-2</v>
      </c>
      <c r="T117" s="215">
        <f t="shared" ref="T117" si="52">(H117-H116)/H116</f>
        <v>2.4995002229774396E-2</v>
      </c>
      <c r="U117" s="215">
        <f t="shared" ref="U117" si="53">(I117-I116)/I116</f>
        <v>2.499020456316646E-2</v>
      </c>
      <c r="V117" s="215">
        <f t="shared" ref="V117:V130" si="54">(C117-C79)/C79</f>
        <v>1.4998415400829889E-2</v>
      </c>
      <c r="W117" s="215">
        <f t="shared" ref="W117:W130" si="55">(D117-D79)/D79</f>
        <v>1.4997446255281665E-2</v>
      </c>
      <c r="X117" s="215"/>
      <c r="Y117" s="215">
        <f t="shared" ref="Y117:Y130" si="56">(F117-F79)/F79</f>
        <v>1.4998375203936948E-2</v>
      </c>
      <c r="Z117" s="215">
        <f t="shared" ref="Z117:Z130" si="57">(G117-G79)/G79</f>
        <v>1.4998874380909535E-2</v>
      </c>
      <c r="AA117" s="215">
        <f t="shared" ref="AA117:AA130" si="58">(H117-H79)/H79</f>
        <v>1.4999375660505495E-2</v>
      </c>
    </row>
    <row r="118" spans="1:27" x14ac:dyDescent="0.2">
      <c r="A118" s="95">
        <v>1</v>
      </c>
      <c r="B118" s="218">
        <v>0.03</v>
      </c>
      <c r="C118" s="99">
        <f t="shared" ref="C118:D118" si="59">ROUND(C80*1.015, 4)</f>
        <v>28.369499999999999</v>
      </c>
      <c r="D118" s="99">
        <f t="shared" si="59"/>
        <v>20.264299999999999</v>
      </c>
      <c r="E118" s="99" t="s">
        <v>80</v>
      </c>
      <c r="F118" s="99" t="s">
        <v>80</v>
      </c>
      <c r="G118" s="99" t="s">
        <v>80</v>
      </c>
      <c r="H118" s="99" t="s">
        <v>80</v>
      </c>
      <c r="I118" s="99" t="s">
        <v>80</v>
      </c>
      <c r="J118" s="119">
        <f t="shared" si="47"/>
        <v>42.554299999999998</v>
      </c>
      <c r="K118" s="119">
        <f t="shared" si="48"/>
        <v>30.3965</v>
      </c>
      <c r="L118" s="97" t="s">
        <v>80</v>
      </c>
      <c r="M118" s="97" t="s">
        <v>80</v>
      </c>
      <c r="N118" s="97" t="s">
        <v>80</v>
      </c>
      <c r="O118" s="98" t="s">
        <v>80</v>
      </c>
      <c r="P118" s="215">
        <f>(C118-C117)/C117</f>
        <v>3.0000145226407964E-2</v>
      </c>
      <c r="Q118" s="215">
        <f>(D118-D117)/D117</f>
        <v>3.000406628036999E-2</v>
      </c>
      <c r="R118" s="215"/>
      <c r="S118" s="215"/>
      <c r="T118" s="215"/>
      <c r="U118" s="215"/>
      <c r="V118" s="215">
        <f t="shared" si="54"/>
        <v>1.5001681562207062E-2</v>
      </c>
      <c r="W118" s="215">
        <f t="shared" si="55"/>
        <v>1.5001402468344202E-2</v>
      </c>
      <c r="X118" s="215"/>
      <c r="Y118" s="215"/>
      <c r="Z118" s="215"/>
      <c r="AA118" s="215"/>
    </row>
    <row r="119" spans="1:27" x14ac:dyDescent="0.2">
      <c r="A119" s="95">
        <v>2</v>
      </c>
      <c r="B119" s="218">
        <v>0.03</v>
      </c>
      <c r="C119" s="99" t="s">
        <v>80</v>
      </c>
      <c r="D119" s="99" t="s">
        <v>80</v>
      </c>
      <c r="E119" s="99" t="s">
        <v>80</v>
      </c>
      <c r="F119" s="99">
        <f t="shared" ref="F119:I119" si="60">ROUND(F81*1.015, 4)</f>
        <v>31.206499999999998</v>
      </c>
      <c r="G119" s="99">
        <f t="shared" si="60"/>
        <v>22.290600000000001</v>
      </c>
      <c r="H119" s="99">
        <f t="shared" si="60"/>
        <v>34.326900000000002</v>
      </c>
      <c r="I119" s="99">
        <f t="shared" si="60"/>
        <v>24.5198</v>
      </c>
      <c r="J119" s="97" t="s">
        <v>80</v>
      </c>
      <c r="K119" s="97" t="s">
        <v>80</v>
      </c>
      <c r="L119" s="119">
        <f t="shared" ref="L119" si="61">ROUND(F119*1.5,4)</f>
        <v>46.809800000000003</v>
      </c>
      <c r="M119" s="119">
        <f t="shared" ref="M119" si="62">ROUND(G119*1.5,4)</f>
        <v>33.435899999999997</v>
      </c>
      <c r="N119" s="119">
        <f t="shared" ref="N119:N130" si="63">ROUND(H119*1.5,4)</f>
        <v>51.490400000000001</v>
      </c>
      <c r="O119" s="370">
        <f t="shared" ref="O119:O130" si="64">ROUND(I119*1.5,4)</f>
        <v>36.779699999999998</v>
      </c>
      <c r="P119" s="215"/>
      <c r="Q119" s="215"/>
      <c r="R119" s="215">
        <f>(F119-F117)/F117</f>
        <v>2.9999075834389495E-2</v>
      </c>
      <c r="S119" s="215">
        <f>(G119-G117)/G117</f>
        <v>2.9998059275277957E-2</v>
      </c>
      <c r="T119" s="215">
        <f>(H119-H117)/H117</f>
        <v>2.9996519359562289E-2</v>
      </c>
      <c r="U119" s="215">
        <f>(I119-I117)/I117</f>
        <v>3.0005670958392034E-2</v>
      </c>
      <c r="V119" s="215"/>
      <c r="W119" s="215"/>
      <c r="X119" s="215"/>
      <c r="Y119" s="215">
        <f t="shared" si="56"/>
        <v>1.50006667685792E-2</v>
      </c>
      <c r="Z119" s="215">
        <f t="shared" si="57"/>
        <v>1.4999180372657217E-2</v>
      </c>
      <c r="AA119" s="215">
        <f t="shared" si="58"/>
        <v>1.5000177411915006E-2</v>
      </c>
    </row>
    <row r="120" spans="1:27" x14ac:dyDescent="0.2">
      <c r="A120" s="95">
        <v>3</v>
      </c>
      <c r="B120" s="218">
        <v>0.03</v>
      </c>
      <c r="C120" s="99">
        <f t="shared" ref="C120:I120" si="65">ROUND(C82*1.015, 4)</f>
        <v>29.220600000000001</v>
      </c>
      <c r="D120" s="99">
        <f t="shared" si="65"/>
        <v>20.872199999999999</v>
      </c>
      <c r="E120" s="99">
        <f t="shared" si="65"/>
        <v>2.0872000000000002</v>
      </c>
      <c r="F120" s="99">
        <f t="shared" si="65"/>
        <v>32.142600000000002</v>
      </c>
      <c r="G120" s="99">
        <f t="shared" si="65"/>
        <v>22.959399999999999</v>
      </c>
      <c r="H120" s="99">
        <f t="shared" si="65"/>
        <v>35.356900000000003</v>
      </c>
      <c r="I120" s="99">
        <f t="shared" si="65"/>
        <v>25.255299999999998</v>
      </c>
      <c r="J120" s="119">
        <f>ROUND(C120*1.5,4)</f>
        <v>43.8309</v>
      </c>
      <c r="K120" s="119">
        <f>ROUND(D120*1.5,4)</f>
        <v>31.308299999999999</v>
      </c>
      <c r="L120" s="119">
        <f>ROUND(F120*1.5,4)</f>
        <v>48.213900000000002</v>
      </c>
      <c r="M120" s="119">
        <f>ROUND(G120*1.5,4)</f>
        <v>34.439100000000003</v>
      </c>
      <c r="N120" s="119">
        <f t="shared" si="63"/>
        <v>53.035400000000003</v>
      </c>
      <c r="O120" s="370">
        <f t="shared" si="64"/>
        <v>37.883000000000003</v>
      </c>
      <c r="P120" s="215">
        <f>(C120-C118)/C118</f>
        <v>3.0000528736847758E-2</v>
      </c>
      <c r="Q120" s="215">
        <f>(D120-D118)/D118</f>
        <v>2.9998568911830205E-2</v>
      </c>
      <c r="R120" s="215">
        <f t="shared" ref="R120:R130" si="66">(F120-F119)/F119</f>
        <v>2.9996955762421396E-2</v>
      </c>
      <c r="S120" s="215">
        <f t="shared" ref="S120:S130" si="67">(G120-G119)/G119</f>
        <v>3.0003678680699371E-2</v>
      </c>
      <c r="T120" s="215">
        <f t="shared" ref="T120:T130" si="68">(H120-H119)/H119</f>
        <v>3.0005622412743391E-2</v>
      </c>
      <c r="U120" s="215">
        <f t="shared" ref="U120:U130" si="69">(I120-I119)/I119</f>
        <v>2.9996166363510234E-2</v>
      </c>
      <c r="V120" s="215">
        <f t="shared" si="54"/>
        <v>1.4998888456622112E-2</v>
      </c>
      <c r="W120" s="215">
        <f t="shared" si="55"/>
        <v>1.5002164007449956E-2</v>
      </c>
      <c r="X120" s="215">
        <f t="shared" ref="X120:X130" si="70">(E120-E82)/E82</f>
        <v>1.4977630811126318E-2</v>
      </c>
      <c r="Y120" s="215">
        <f t="shared" si="56"/>
        <v>1.4999557907766975E-2</v>
      </c>
      <c r="Z120" s="215">
        <f t="shared" si="57"/>
        <v>1.499993368729572E-2</v>
      </c>
      <c r="AA120" s="215">
        <f t="shared" si="58"/>
        <v>1.4999540683921665E-2</v>
      </c>
    </row>
    <row r="121" spans="1:27" x14ac:dyDescent="0.2">
      <c r="A121" s="95">
        <v>5</v>
      </c>
      <c r="B121" s="218">
        <v>0.03</v>
      </c>
      <c r="C121" s="99">
        <f t="shared" ref="C121:I121" si="71">ROUND(C83*1.015, 4)</f>
        <v>30.097200000000001</v>
      </c>
      <c r="D121" s="99">
        <f t="shared" si="71"/>
        <v>21.4983</v>
      </c>
      <c r="E121" s="99">
        <f t="shared" si="71"/>
        <v>2.1499000000000001</v>
      </c>
      <c r="F121" s="99">
        <f t="shared" si="71"/>
        <v>33.106999999999999</v>
      </c>
      <c r="G121" s="99">
        <f t="shared" si="71"/>
        <v>23.648199999999999</v>
      </c>
      <c r="H121" s="99">
        <f t="shared" si="71"/>
        <v>36.4176</v>
      </c>
      <c r="I121" s="99">
        <f t="shared" si="71"/>
        <v>26.013000000000002</v>
      </c>
      <c r="J121" s="119">
        <f t="shared" ref="J121:J130" si="72">ROUND(C121*1.5,4)</f>
        <v>45.145800000000001</v>
      </c>
      <c r="K121" s="119">
        <f t="shared" ref="K121:K130" si="73">ROUND(D121*1.5,4)</f>
        <v>32.247500000000002</v>
      </c>
      <c r="L121" s="119">
        <f t="shared" ref="L121:L130" si="74">ROUND(F121*1.5,4)</f>
        <v>49.660499999999999</v>
      </c>
      <c r="M121" s="119">
        <f t="shared" ref="M121:M130" si="75">ROUND(G121*1.5,4)</f>
        <v>35.472299999999997</v>
      </c>
      <c r="N121" s="119">
        <f t="shared" si="63"/>
        <v>54.626399999999997</v>
      </c>
      <c r="O121" s="370">
        <f t="shared" si="64"/>
        <v>39.019500000000001</v>
      </c>
      <c r="P121" s="215">
        <f t="shared" ref="P121:P130" si="76">(C121-C120)/C120</f>
        <v>2.9999383996221835E-2</v>
      </c>
      <c r="Q121" s="215">
        <f t="shared" ref="Q121:Q130" si="77">(D121-D120)/D120</f>
        <v>2.9996837899215274E-2</v>
      </c>
      <c r="R121" s="215">
        <f t="shared" si="66"/>
        <v>3.000379558592017E-2</v>
      </c>
      <c r="S121" s="215">
        <f t="shared" si="67"/>
        <v>3.0000783992613071E-2</v>
      </c>
      <c r="T121" s="215">
        <f t="shared" si="68"/>
        <v>2.9999802018842066E-2</v>
      </c>
      <c r="U121" s="215">
        <f t="shared" si="69"/>
        <v>3.0001623421618568E-2</v>
      </c>
      <c r="V121" s="215">
        <f t="shared" si="54"/>
        <v>1.5000472137162615E-2</v>
      </c>
      <c r="W121" s="215">
        <f t="shared" si="55"/>
        <v>1.4999575082858943E-2</v>
      </c>
      <c r="X121" s="215">
        <f t="shared" si="70"/>
        <v>1.5013455455360109E-2</v>
      </c>
      <c r="Y121" s="215">
        <f t="shared" si="56"/>
        <v>1.5001057707931585E-2</v>
      </c>
      <c r="Z121" s="215">
        <f t="shared" si="57"/>
        <v>1.5000836956568351E-2</v>
      </c>
      <c r="AA121" s="215">
        <f t="shared" si="58"/>
        <v>1.500025084031515E-2</v>
      </c>
    </row>
    <row r="122" spans="1:27" x14ac:dyDescent="0.2">
      <c r="A122" s="95">
        <v>7</v>
      </c>
      <c r="B122" s="218">
        <v>0.03</v>
      </c>
      <c r="C122" s="366">
        <f t="shared" ref="C122:I122" si="78">ROUND(C84*1.015, 4)</f>
        <v>31</v>
      </c>
      <c r="D122" s="99">
        <f t="shared" si="78"/>
        <v>22.1432</v>
      </c>
      <c r="E122" s="99">
        <f t="shared" si="78"/>
        <v>2.2145000000000001</v>
      </c>
      <c r="F122" s="99">
        <f t="shared" si="78"/>
        <v>34.099899999999998</v>
      </c>
      <c r="G122" s="99">
        <f t="shared" si="78"/>
        <v>24.357800000000001</v>
      </c>
      <c r="H122" s="99">
        <f t="shared" si="78"/>
        <v>37.510199999999998</v>
      </c>
      <c r="I122" s="99">
        <f t="shared" si="78"/>
        <v>26.793500000000002</v>
      </c>
      <c r="J122" s="119">
        <f t="shared" si="72"/>
        <v>46.5</v>
      </c>
      <c r="K122" s="119">
        <f t="shared" si="73"/>
        <v>33.214799999999997</v>
      </c>
      <c r="L122" s="119">
        <f t="shared" si="74"/>
        <v>51.149900000000002</v>
      </c>
      <c r="M122" s="119">
        <f t="shared" si="75"/>
        <v>36.536700000000003</v>
      </c>
      <c r="N122" s="119">
        <f t="shared" si="63"/>
        <v>56.265300000000003</v>
      </c>
      <c r="O122" s="370">
        <f t="shared" si="64"/>
        <v>40.190300000000001</v>
      </c>
      <c r="P122" s="215">
        <f t="shared" si="76"/>
        <v>2.9996145820873673E-2</v>
      </c>
      <c r="Q122" s="215">
        <f t="shared" si="77"/>
        <v>2.9997720750012783E-2</v>
      </c>
      <c r="R122" s="215">
        <f t="shared" si="66"/>
        <v>2.9990636421300596E-2</v>
      </c>
      <c r="S122" s="215">
        <f t="shared" si="67"/>
        <v>3.0006512123544365E-2</v>
      </c>
      <c r="T122" s="215">
        <f t="shared" si="68"/>
        <v>3.0001977066033931E-2</v>
      </c>
      <c r="U122" s="215">
        <f t="shared" si="69"/>
        <v>3.0004228654903313E-2</v>
      </c>
      <c r="V122" s="215">
        <f t="shared" si="54"/>
        <v>1.4999066855696658E-2</v>
      </c>
      <c r="W122" s="215">
        <f t="shared" si="55"/>
        <v>1.4998166483315057E-2</v>
      </c>
      <c r="X122" s="215">
        <f t="shared" si="70"/>
        <v>1.498762489687298E-2</v>
      </c>
      <c r="Y122" s="215">
        <f t="shared" si="56"/>
        <v>1.4998809382069342E-2</v>
      </c>
      <c r="Z122" s="215">
        <f t="shared" si="57"/>
        <v>1.5001375126053196E-2</v>
      </c>
      <c r="AA122" s="215">
        <f t="shared" si="58"/>
        <v>1.4998958217767604E-2</v>
      </c>
    </row>
    <row r="123" spans="1:27" x14ac:dyDescent="0.2">
      <c r="A123" s="95">
        <v>9</v>
      </c>
      <c r="B123" s="218">
        <v>0.03</v>
      </c>
      <c r="C123" s="99">
        <f t="shared" ref="C123:I123" si="79">ROUND(C85*1.015, 4)</f>
        <v>31.930099999999999</v>
      </c>
      <c r="D123" s="99">
        <f t="shared" si="79"/>
        <v>22.807600000000001</v>
      </c>
      <c r="E123" s="99">
        <f t="shared" si="79"/>
        <v>2.2806999999999999</v>
      </c>
      <c r="F123" s="99">
        <f t="shared" si="79"/>
        <v>35.122999999999998</v>
      </c>
      <c r="G123" s="99">
        <f t="shared" si="79"/>
        <v>25.0883</v>
      </c>
      <c r="H123" s="99">
        <f t="shared" si="79"/>
        <v>38.6355</v>
      </c>
      <c r="I123" s="99">
        <f t="shared" si="79"/>
        <v>27.597300000000001</v>
      </c>
      <c r="J123" s="119">
        <f t="shared" si="72"/>
        <v>47.895200000000003</v>
      </c>
      <c r="K123" s="119">
        <f t="shared" si="73"/>
        <v>34.211399999999998</v>
      </c>
      <c r="L123" s="119">
        <f t="shared" si="74"/>
        <v>52.6845</v>
      </c>
      <c r="M123" s="119">
        <f t="shared" si="75"/>
        <v>37.6325</v>
      </c>
      <c r="N123" s="119">
        <f t="shared" si="63"/>
        <v>57.953299999999999</v>
      </c>
      <c r="O123" s="370">
        <f t="shared" si="64"/>
        <v>41.396000000000001</v>
      </c>
      <c r="P123" s="215">
        <f t="shared" si="76"/>
        <v>3.0003225806451598E-2</v>
      </c>
      <c r="Q123" s="215">
        <f t="shared" si="77"/>
        <v>3.0004696701470452E-2</v>
      </c>
      <c r="R123" s="215">
        <f t="shared" si="66"/>
        <v>3.0003020536717103E-2</v>
      </c>
      <c r="S123" s="215">
        <f t="shared" si="67"/>
        <v>2.9990393221062627E-2</v>
      </c>
      <c r="T123" s="215">
        <f t="shared" si="68"/>
        <v>2.9999840043508245E-2</v>
      </c>
      <c r="U123" s="215">
        <f t="shared" si="69"/>
        <v>2.9999813387575305E-2</v>
      </c>
      <c r="V123" s="215">
        <f t="shared" si="54"/>
        <v>1.5000858281783382E-2</v>
      </c>
      <c r="W123" s="215">
        <f t="shared" si="55"/>
        <v>1.5001891368683361E-2</v>
      </c>
      <c r="X123" s="215">
        <f t="shared" si="70"/>
        <v>1.4997774810858951E-2</v>
      </c>
      <c r="Y123" s="215">
        <f t="shared" si="56"/>
        <v>1.5001199286785435E-2</v>
      </c>
      <c r="Z123" s="215">
        <f t="shared" si="57"/>
        <v>1.5001517143724045E-2</v>
      </c>
      <c r="AA123" s="215">
        <f t="shared" si="58"/>
        <v>1.5000853813921054E-2</v>
      </c>
    </row>
    <row r="124" spans="1:27" x14ac:dyDescent="0.2">
      <c r="A124" s="95">
        <v>11</v>
      </c>
      <c r="B124" s="218">
        <v>0.03</v>
      </c>
      <c r="C124" s="99">
        <f t="shared" ref="C124:I124" si="80">ROUND(C86*1.015, 4)</f>
        <v>32.887900000000002</v>
      </c>
      <c r="D124" s="99">
        <f t="shared" si="80"/>
        <v>23.491800000000001</v>
      </c>
      <c r="E124" s="99">
        <f t="shared" si="80"/>
        <v>2.3491</v>
      </c>
      <c r="F124" s="99">
        <f t="shared" si="80"/>
        <v>36.176699999999997</v>
      </c>
      <c r="G124" s="99">
        <f t="shared" si="80"/>
        <v>25.840900000000001</v>
      </c>
      <c r="H124" s="99">
        <f t="shared" si="80"/>
        <v>39.794499999999999</v>
      </c>
      <c r="I124" s="99">
        <f t="shared" si="80"/>
        <v>28.4251</v>
      </c>
      <c r="J124" s="119">
        <f t="shared" si="72"/>
        <v>49.331899999999997</v>
      </c>
      <c r="K124" s="119">
        <f t="shared" si="73"/>
        <v>35.237699999999997</v>
      </c>
      <c r="L124" s="119">
        <f t="shared" si="74"/>
        <v>54.265099999999997</v>
      </c>
      <c r="M124" s="119">
        <f t="shared" si="75"/>
        <v>38.761400000000002</v>
      </c>
      <c r="N124" s="119">
        <f t="shared" si="63"/>
        <v>59.691800000000001</v>
      </c>
      <c r="O124" s="370">
        <f t="shared" si="64"/>
        <v>42.637700000000002</v>
      </c>
      <c r="P124" s="215">
        <f t="shared" si="76"/>
        <v>2.9996774203651176E-2</v>
      </c>
      <c r="Q124" s="215">
        <f t="shared" si="77"/>
        <v>2.9998772339044903E-2</v>
      </c>
      <c r="R124" s="215">
        <f t="shared" si="66"/>
        <v>3.0000284713720335E-2</v>
      </c>
      <c r="S124" s="215">
        <f t="shared" si="67"/>
        <v>2.9998046898355051E-2</v>
      </c>
      <c r="T124" s="215">
        <f t="shared" si="68"/>
        <v>2.9998317609452419E-2</v>
      </c>
      <c r="U124" s="215">
        <f t="shared" si="69"/>
        <v>2.9995687983969441E-2</v>
      </c>
      <c r="V124" s="215">
        <f t="shared" si="54"/>
        <v>1.4999120421950696E-2</v>
      </c>
      <c r="W124" s="215">
        <f t="shared" si="55"/>
        <v>1.5001339405304081E-2</v>
      </c>
      <c r="X124" s="215">
        <f t="shared" si="70"/>
        <v>1.4993086761147967E-2</v>
      </c>
      <c r="Y124" s="215">
        <f t="shared" si="56"/>
        <v>1.4999116213691044E-2</v>
      </c>
      <c r="Z124" s="215">
        <f t="shared" si="57"/>
        <v>1.5000589182607396E-2</v>
      </c>
      <c r="AA124" s="215">
        <f t="shared" si="58"/>
        <v>1.5000102024159249E-2</v>
      </c>
    </row>
    <row r="125" spans="1:27" x14ac:dyDescent="0.2">
      <c r="A125" s="95">
        <v>13</v>
      </c>
      <c r="B125" s="218">
        <v>0.03</v>
      </c>
      <c r="C125" s="99">
        <f t="shared" ref="C125:I125" si="81">ROUND(C87*1.015, 4)</f>
        <v>33.874600000000001</v>
      </c>
      <c r="D125" s="99">
        <f t="shared" si="81"/>
        <v>24.1966</v>
      </c>
      <c r="E125" s="99">
        <f t="shared" si="81"/>
        <v>2.4197000000000002</v>
      </c>
      <c r="F125" s="99">
        <f t="shared" si="81"/>
        <v>37.262</v>
      </c>
      <c r="G125" s="99">
        <f t="shared" si="81"/>
        <v>26.616199999999999</v>
      </c>
      <c r="H125" s="99">
        <f t="shared" si="81"/>
        <v>40.988500000000002</v>
      </c>
      <c r="I125" s="99">
        <f t="shared" si="81"/>
        <v>29.277899999999999</v>
      </c>
      <c r="J125" s="119">
        <f t="shared" si="72"/>
        <v>50.811900000000001</v>
      </c>
      <c r="K125" s="119">
        <f t="shared" si="73"/>
        <v>36.294899999999998</v>
      </c>
      <c r="L125" s="119">
        <f t="shared" si="74"/>
        <v>55.893000000000001</v>
      </c>
      <c r="M125" s="119">
        <f t="shared" si="75"/>
        <v>39.924300000000002</v>
      </c>
      <c r="N125" s="119">
        <f t="shared" si="63"/>
        <v>61.482799999999997</v>
      </c>
      <c r="O125" s="370">
        <f t="shared" si="64"/>
        <v>43.916899999999998</v>
      </c>
      <c r="P125" s="215">
        <f t="shared" si="76"/>
        <v>3.0001915598137887E-2</v>
      </c>
      <c r="Q125" s="215">
        <f t="shared" si="77"/>
        <v>3.0001958130070863E-2</v>
      </c>
      <c r="R125" s="215">
        <f t="shared" si="66"/>
        <v>2.9999972357898974E-2</v>
      </c>
      <c r="S125" s="215">
        <f t="shared" si="67"/>
        <v>3.0002824979006065E-2</v>
      </c>
      <c r="T125" s="215">
        <f t="shared" si="68"/>
        <v>3.0004146301624662E-2</v>
      </c>
      <c r="U125" s="215">
        <f t="shared" si="69"/>
        <v>3.0001653468237525E-2</v>
      </c>
      <c r="V125" s="215">
        <f t="shared" si="54"/>
        <v>1.4999700365553981E-2</v>
      </c>
      <c r="W125" s="215">
        <f t="shared" si="55"/>
        <v>1.5000629221024435E-2</v>
      </c>
      <c r="X125" s="215">
        <f t="shared" si="70"/>
        <v>1.5017408448340786E-2</v>
      </c>
      <c r="Y125" s="215">
        <f t="shared" si="56"/>
        <v>1.5000830806863256E-2</v>
      </c>
      <c r="Z125" s="215">
        <f t="shared" si="57"/>
        <v>1.499834114457211E-2</v>
      </c>
      <c r="AA125" s="215">
        <f t="shared" si="58"/>
        <v>1.4998959953247392E-2</v>
      </c>
    </row>
    <row r="126" spans="1:27" x14ac:dyDescent="0.2">
      <c r="A126" s="95">
        <v>15</v>
      </c>
      <c r="B126" s="218">
        <v>0.03</v>
      </c>
      <c r="C126" s="99">
        <f t="shared" ref="C126:I126" si="82">ROUND(C88*1.015, 4)</f>
        <v>34.890799999999999</v>
      </c>
      <c r="D126" s="99">
        <f t="shared" si="82"/>
        <v>24.922499999999999</v>
      </c>
      <c r="E126" s="99">
        <f t="shared" si="82"/>
        <v>2.4922</v>
      </c>
      <c r="F126" s="99">
        <f t="shared" si="82"/>
        <v>38.379899999999999</v>
      </c>
      <c r="G126" s="99">
        <f t="shared" si="82"/>
        <v>27.4147</v>
      </c>
      <c r="H126" s="99">
        <f t="shared" si="82"/>
        <v>42.2181</v>
      </c>
      <c r="I126" s="99">
        <f t="shared" si="82"/>
        <v>30.156400000000001</v>
      </c>
      <c r="J126" s="119">
        <f t="shared" si="72"/>
        <v>52.336199999999998</v>
      </c>
      <c r="K126" s="119">
        <f t="shared" si="73"/>
        <v>37.383800000000001</v>
      </c>
      <c r="L126" s="119">
        <f t="shared" si="74"/>
        <v>57.569899999999997</v>
      </c>
      <c r="M126" s="119">
        <f t="shared" si="75"/>
        <v>41.122100000000003</v>
      </c>
      <c r="N126" s="119">
        <f t="shared" si="63"/>
        <v>63.327199999999998</v>
      </c>
      <c r="O126" s="370">
        <f t="shared" si="64"/>
        <v>45.2346</v>
      </c>
      <c r="P126" s="215">
        <f t="shared" si="76"/>
        <v>2.9998878215536057E-2</v>
      </c>
      <c r="Q126" s="215">
        <f t="shared" si="77"/>
        <v>3.000008265624093E-2</v>
      </c>
      <c r="R126" s="215">
        <f t="shared" si="66"/>
        <v>3.0001073479684365E-2</v>
      </c>
      <c r="S126" s="215">
        <f t="shared" si="67"/>
        <v>3.0000525995446409E-2</v>
      </c>
      <c r="T126" s="215">
        <f t="shared" si="68"/>
        <v>2.9998658160215616E-2</v>
      </c>
      <c r="U126" s="215">
        <f t="shared" si="69"/>
        <v>3.0005567339187664E-2</v>
      </c>
      <c r="V126" s="215">
        <f t="shared" si="54"/>
        <v>1.4999185459284577E-2</v>
      </c>
      <c r="W126" s="215">
        <f t="shared" si="55"/>
        <v>1.4999470559008146E-2</v>
      </c>
      <c r="X126" s="215">
        <f t="shared" si="70"/>
        <v>1.4987374765823347E-2</v>
      </c>
      <c r="Y126" s="215">
        <f t="shared" si="56"/>
        <v>1.500025123834055E-2</v>
      </c>
      <c r="Z126" s="215">
        <f t="shared" si="57"/>
        <v>1.4998370949588329E-2</v>
      </c>
      <c r="AA126" s="215">
        <f t="shared" si="58"/>
        <v>1.499968745642419E-2</v>
      </c>
    </row>
    <row r="127" spans="1:27" x14ac:dyDescent="0.2">
      <c r="A127" s="95">
        <v>17</v>
      </c>
      <c r="B127" s="218">
        <v>0.03</v>
      </c>
      <c r="C127" s="99">
        <f t="shared" ref="C127:I127" si="83">ROUND(C89*1.015, 4)</f>
        <v>35.9375</v>
      </c>
      <c r="D127" s="99">
        <f t="shared" si="83"/>
        <v>25.670200000000001</v>
      </c>
      <c r="E127" s="99">
        <f t="shared" si="83"/>
        <v>2.5670999999999999</v>
      </c>
      <c r="F127" s="99">
        <f t="shared" si="83"/>
        <v>39.531199999999998</v>
      </c>
      <c r="G127" s="99">
        <f t="shared" si="83"/>
        <v>28.237300000000001</v>
      </c>
      <c r="H127" s="99">
        <f t="shared" si="83"/>
        <v>43.4846</v>
      </c>
      <c r="I127" s="99">
        <f t="shared" si="83"/>
        <v>31.061</v>
      </c>
      <c r="J127" s="119">
        <f t="shared" si="72"/>
        <v>53.906300000000002</v>
      </c>
      <c r="K127" s="119">
        <f t="shared" si="73"/>
        <v>38.505299999999998</v>
      </c>
      <c r="L127" s="119">
        <f t="shared" si="74"/>
        <v>59.296799999999998</v>
      </c>
      <c r="M127" s="119">
        <f t="shared" si="75"/>
        <v>42.356000000000002</v>
      </c>
      <c r="N127" s="119">
        <f t="shared" si="63"/>
        <v>65.226900000000001</v>
      </c>
      <c r="O127" s="370">
        <f t="shared" si="64"/>
        <v>46.591500000000003</v>
      </c>
      <c r="P127" s="215">
        <f t="shared" si="76"/>
        <v>2.9999312139589843E-2</v>
      </c>
      <c r="Q127" s="215">
        <f t="shared" si="77"/>
        <v>3.0001003109639955E-2</v>
      </c>
      <c r="R127" s="215">
        <f t="shared" si="66"/>
        <v>2.9997472635415912E-2</v>
      </c>
      <c r="S127" s="215">
        <f t="shared" si="67"/>
        <v>3.0005799808132182E-2</v>
      </c>
      <c r="T127" s="215">
        <f t="shared" si="68"/>
        <v>2.9998981479507619E-2</v>
      </c>
      <c r="U127" s="215">
        <f t="shared" si="69"/>
        <v>2.999694923797265E-2</v>
      </c>
      <c r="V127" s="215">
        <f t="shared" si="54"/>
        <v>1.5000112973925679E-2</v>
      </c>
      <c r="W127" s="215">
        <f t="shared" si="55"/>
        <v>1.5001502522656475E-2</v>
      </c>
      <c r="X127" s="215">
        <f t="shared" si="70"/>
        <v>1.4984975486319982E-2</v>
      </c>
      <c r="Y127" s="215">
        <f t="shared" si="56"/>
        <v>1.4999871620407106E-2</v>
      </c>
      <c r="Z127" s="215">
        <f t="shared" si="57"/>
        <v>1.5000000000000032E-2</v>
      </c>
      <c r="AA127" s="215">
        <f t="shared" si="58"/>
        <v>1.4999299752579283E-2</v>
      </c>
    </row>
    <row r="128" spans="1:27" x14ac:dyDescent="0.2">
      <c r="A128" s="95">
        <v>19</v>
      </c>
      <c r="B128" s="218">
        <v>0.03</v>
      </c>
      <c r="C128" s="99">
        <f t="shared" ref="C128:I128" si="84">ROUND(C90*1.015, 4)</f>
        <v>37.015700000000002</v>
      </c>
      <c r="D128" s="99">
        <f t="shared" si="84"/>
        <v>26.440300000000001</v>
      </c>
      <c r="E128" s="99">
        <f t="shared" si="84"/>
        <v>2.6440999999999999</v>
      </c>
      <c r="F128" s="99">
        <f t="shared" si="84"/>
        <v>40.717100000000002</v>
      </c>
      <c r="G128" s="99">
        <f t="shared" si="84"/>
        <v>29.084399999999999</v>
      </c>
      <c r="H128" s="99">
        <f t="shared" si="84"/>
        <v>44.789099999999998</v>
      </c>
      <c r="I128" s="99">
        <f t="shared" si="84"/>
        <v>31.992899999999999</v>
      </c>
      <c r="J128" s="119">
        <f t="shared" si="72"/>
        <v>55.523600000000002</v>
      </c>
      <c r="K128" s="119">
        <f t="shared" si="73"/>
        <v>39.660499999999999</v>
      </c>
      <c r="L128" s="119">
        <f t="shared" si="74"/>
        <v>61.075699999999998</v>
      </c>
      <c r="M128" s="119">
        <f t="shared" si="75"/>
        <v>43.626600000000003</v>
      </c>
      <c r="N128" s="119">
        <f t="shared" si="63"/>
        <v>67.183700000000002</v>
      </c>
      <c r="O128" s="370">
        <f t="shared" si="64"/>
        <v>47.989400000000003</v>
      </c>
      <c r="P128" s="215">
        <f t="shared" si="76"/>
        <v>3.0002086956521807E-2</v>
      </c>
      <c r="Q128" s="215">
        <f t="shared" si="77"/>
        <v>2.9999766265942585E-2</v>
      </c>
      <c r="R128" s="215">
        <f t="shared" si="66"/>
        <v>2.9999089326911497E-2</v>
      </c>
      <c r="S128" s="215">
        <f t="shared" si="67"/>
        <v>2.999932713113497E-2</v>
      </c>
      <c r="T128" s="215">
        <f t="shared" si="68"/>
        <v>2.9999126127410562E-2</v>
      </c>
      <c r="U128" s="215">
        <f t="shared" si="69"/>
        <v>3.0002253629953925E-2</v>
      </c>
      <c r="V128" s="215">
        <f t="shared" si="54"/>
        <v>1.4999163666377035E-2</v>
      </c>
      <c r="W128" s="215">
        <f t="shared" si="55"/>
        <v>1.4998310914562945E-2</v>
      </c>
      <c r="X128" s="215">
        <f t="shared" si="70"/>
        <v>1.5009596928983904E-2</v>
      </c>
      <c r="Y128" s="215">
        <f t="shared" si="56"/>
        <v>1.4999227229443081E-2</v>
      </c>
      <c r="Z128" s="215">
        <f t="shared" si="57"/>
        <v>1.4999336930196207E-2</v>
      </c>
      <c r="AA128" s="215">
        <f t="shared" si="58"/>
        <v>1.499981870592278E-2</v>
      </c>
    </row>
    <row r="129" spans="1:27" x14ac:dyDescent="0.2">
      <c r="A129" s="95">
        <v>21</v>
      </c>
      <c r="B129" s="218">
        <v>0.03</v>
      </c>
      <c r="C129" s="99">
        <f t="shared" ref="C129:I129" si="85">ROUND(C91*1.015, 4)</f>
        <v>38.126100000000001</v>
      </c>
      <c r="D129" s="99">
        <f t="shared" si="85"/>
        <v>27.233599999999999</v>
      </c>
      <c r="E129" s="99">
        <f t="shared" si="85"/>
        <v>2.7231999999999998</v>
      </c>
      <c r="F129" s="99">
        <f t="shared" si="85"/>
        <v>41.938899999999997</v>
      </c>
      <c r="G129" s="99">
        <f t="shared" si="85"/>
        <v>29.956800000000001</v>
      </c>
      <c r="H129" s="99">
        <f t="shared" si="85"/>
        <v>46.132899999999999</v>
      </c>
      <c r="I129" s="99">
        <f t="shared" si="85"/>
        <v>32.952500000000001</v>
      </c>
      <c r="J129" s="119">
        <f t="shared" si="72"/>
        <v>57.1892</v>
      </c>
      <c r="K129" s="119">
        <f t="shared" si="73"/>
        <v>40.8504</v>
      </c>
      <c r="L129" s="119">
        <f t="shared" si="74"/>
        <v>62.9084</v>
      </c>
      <c r="M129" s="119">
        <f t="shared" si="75"/>
        <v>44.935200000000002</v>
      </c>
      <c r="N129" s="119">
        <f t="shared" si="63"/>
        <v>69.199399999999997</v>
      </c>
      <c r="O129" s="370">
        <f t="shared" si="64"/>
        <v>49.428800000000003</v>
      </c>
      <c r="P129" s="215">
        <f t="shared" si="76"/>
        <v>2.9998081894979656E-2</v>
      </c>
      <c r="Q129" s="215">
        <f t="shared" si="77"/>
        <v>3.0003441715865498E-2</v>
      </c>
      <c r="R129" s="215">
        <f t="shared" si="66"/>
        <v>3.0007048635585409E-2</v>
      </c>
      <c r="S129" s="215">
        <f t="shared" si="67"/>
        <v>2.9995461484507244E-2</v>
      </c>
      <c r="T129" s="215">
        <f t="shared" si="68"/>
        <v>3.0002835511318642E-2</v>
      </c>
      <c r="U129" s="215">
        <f t="shared" si="69"/>
        <v>2.9994154953130282E-2</v>
      </c>
      <c r="V129" s="215">
        <f t="shared" si="54"/>
        <v>1.4998921802745847E-2</v>
      </c>
      <c r="W129" s="215">
        <f t="shared" si="55"/>
        <v>1.5001248551121641E-2</v>
      </c>
      <c r="X129" s="215">
        <f t="shared" si="70"/>
        <v>1.498322773015282E-2</v>
      </c>
      <c r="Y129" s="215">
        <f t="shared" si="56"/>
        <v>1.5000326725412653E-2</v>
      </c>
      <c r="Z129" s="215">
        <f t="shared" si="57"/>
        <v>1.499961035572835E-2</v>
      </c>
      <c r="AA129" s="215">
        <f t="shared" si="58"/>
        <v>1.5000737055868893E-2</v>
      </c>
    </row>
    <row r="130" spans="1:27" x14ac:dyDescent="0.2">
      <c r="A130" s="101">
        <v>23</v>
      </c>
      <c r="B130" s="371">
        <v>0.02</v>
      </c>
      <c r="C130" s="372">
        <f t="shared" ref="C130:I130" si="86">ROUND(C92*1.015, 4)</f>
        <v>38.8887</v>
      </c>
      <c r="D130" s="372">
        <f t="shared" si="86"/>
        <v>27.778199999999998</v>
      </c>
      <c r="E130" s="372">
        <f t="shared" si="86"/>
        <v>2.778</v>
      </c>
      <c r="F130" s="372">
        <f t="shared" si="86"/>
        <v>42.777700000000003</v>
      </c>
      <c r="G130" s="372">
        <f t="shared" si="86"/>
        <v>30.5562</v>
      </c>
      <c r="H130" s="372">
        <f t="shared" si="86"/>
        <v>47.055500000000002</v>
      </c>
      <c r="I130" s="372">
        <f t="shared" si="86"/>
        <v>33.611699999999999</v>
      </c>
      <c r="J130" s="154">
        <f t="shared" si="72"/>
        <v>58.333100000000002</v>
      </c>
      <c r="K130" s="154">
        <f t="shared" si="73"/>
        <v>41.667299999999997</v>
      </c>
      <c r="L130" s="154">
        <f t="shared" si="74"/>
        <v>64.166600000000003</v>
      </c>
      <c r="M130" s="154">
        <f t="shared" si="75"/>
        <v>45.834299999999999</v>
      </c>
      <c r="N130" s="154">
        <f t="shared" si="63"/>
        <v>70.583299999999994</v>
      </c>
      <c r="O130" s="373">
        <f t="shared" si="64"/>
        <v>50.4176</v>
      </c>
      <c r="P130" s="215">
        <f t="shared" si="76"/>
        <v>2.000204584261173E-2</v>
      </c>
      <c r="Q130" s="215">
        <f t="shared" si="77"/>
        <v>1.9997356207038332E-2</v>
      </c>
      <c r="R130" s="215">
        <f t="shared" si="66"/>
        <v>2.0000524572652268E-2</v>
      </c>
      <c r="S130" s="215">
        <f t="shared" si="67"/>
        <v>2.0008812690273971E-2</v>
      </c>
      <c r="T130" s="215">
        <f t="shared" si="68"/>
        <v>1.9998742762757225E-2</v>
      </c>
      <c r="U130" s="215">
        <f t="shared" si="69"/>
        <v>2.0004552006676231E-2</v>
      </c>
      <c r="V130" s="215">
        <f t="shared" si="54"/>
        <v>1.4999738998799394E-2</v>
      </c>
      <c r="W130" s="215">
        <f t="shared" si="55"/>
        <v>1.499943363892468E-2</v>
      </c>
      <c r="X130" s="215">
        <f t="shared" si="70"/>
        <v>1.5016990025210232E-2</v>
      </c>
      <c r="Y130" s="215">
        <f t="shared" si="56"/>
        <v>1.5000415228197662E-2</v>
      </c>
      <c r="Z130" s="215">
        <f t="shared" si="57"/>
        <v>1.500102974296284E-2</v>
      </c>
      <c r="AA130" s="215">
        <f t="shared" si="58"/>
        <v>1.4999967644590915E-2</v>
      </c>
    </row>
    <row r="131" spans="1:27" x14ac:dyDescent="0.2">
      <c r="A131" s="83" t="s">
        <v>175</v>
      </c>
    </row>
    <row r="132" spans="1:27" x14ac:dyDescent="0.2">
      <c r="A132" s="84" t="s">
        <v>65</v>
      </c>
      <c r="B132" s="85" t="s">
        <v>159</v>
      </c>
      <c r="C132" s="85" t="s">
        <v>82</v>
      </c>
      <c r="D132" s="85" t="s">
        <v>83</v>
      </c>
      <c r="E132" s="86" t="s">
        <v>84</v>
      </c>
    </row>
    <row r="133" spans="1:27" x14ac:dyDescent="0.2">
      <c r="A133" s="88" t="s">
        <v>85</v>
      </c>
      <c r="B133" s="89" t="s">
        <v>174</v>
      </c>
      <c r="C133" s="89"/>
      <c r="D133" s="89"/>
      <c r="E133" s="90"/>
    </row>
    <row r="134" spans="1:27" x14ac:dyDescent="0.2">
      <c r="A134" s="91" t="s">
        <v>66</v>
      </c>
      <c r="B134" s="93" t="s">
        <v>80</v>
      </c>
      <c r="C134" s="105">
        <f>ROUND(C116*2080,0)</f>
        <v>55893</v>
      </c>
      <c r="D134" s="105">
        <f>ROUND(F116*2080,0)</f>
        <v>61482</v>
      </c>
      <c r="E134" s="106">
        <f>ROUND(H116*2080,0)</f>
        <v>67630</v>
      </c>
    </row>
    <row r="135" spans="1:27" x14ac:dyDescent="0.2">
      <c r="A135" s="95" t="s">
        <v>76</v>
      </c>
      <c r="B135" s="218">
        <v>2.5000000000000001E-2</v>
      </c>
      <c r="C135" s="107">
        <f>ROUND(C117*2080,0)</f>
        <v>57290</v>
      </c>
      <c r="D135" s="107">
        <f>ROUND(F117*2080,0)</f>
        <v>63019</v>
      </c>
      <c r="E135" s="108">
        <f>ROUND(H117*2080,0)</f>
        <v>69321</v>
      </c>
    </row>
    <row r="136" spans="1:27" x14ac:dyDescent="0.2">
      <c r="A136" s="95">
        <v>1</v>
      </c>
      <c r="B136" s="218">
        <v>0.03</v>
      </c>
      <c r="C136" s="107">
        <f>ROUND(C118*2080,0)</f>
        <v>59009</v>
      </c>
      <c r="D136" s="107">
        <v>0</v>
      </c>
      <c r="E136" s="108">
        <v>0</v>
      </c>
    </row>
    <row r="137" spans="1:27" x14ac:dyDescent="0.2">
      <c r="A137" s="95">
        <v>2</v>
      </c>
      <c r="B137" s="218">
        <v>0.03</v>
      </c>
      <c r="C137" s="107">
        <v>0</v>
      </c>
      <c r="D137" s="107">
        <f t="shared" ref="D137:D148" si="87">ROUND(F119*2080,0)</f>
        <v>64910</v>
      </c>
      <c r="E137" s="108">
        <f t="shared" ref="E137:E148" si="88">ROUND(H119*2080,0)</f>
        <v>71400</v>
      </c>
    </row>
    <row r="138" spans="1:27" x14ac:dyDescent="0.2">
      <c r="A138" s="95">
        <v>3</v>
      </c>
      <c r="B138" s="218">
        <v>0.03</v>
      </c>
      <c r="C138" s="107">
        <f t="shared" ref="C138:C148" si="89">ROUND(C120*2080,0)</f>
        <v>60779</v>
      </c>
      <c r="D138" s="107">
        <f t="shared" si="87"/>
        <v>66857</v>
      </c>
      <c r="E138" s="108">
        <f t="shared" si="88"/>
        <v>73542</v>
      </c>
    </row>
    <row r="139" spans="1:27" x14ac:dyDescent="0.2">
      <c r="A139" s="95">
        <v>5</v>
      </c>
      <c r="B139" s="218">
        <v>0.03</v>
      </c>
      <c r="C139" s="107">
        <f t="shared" si="89"/>
        <v>62602</v>
      </c>
      <c r="D139" s="107">
        <f t="shared" si="87"/>
        <v>68863</v>
      </c>
      <c r="E139" s="108">
        <f t="shared" si="88"/>
        <v>75749</v>
      </c>
    </row>
    <row r="140" spans="1:27" x14ac:dyDescent="0.2">
      <c r="A140" s="95">
        <v>7</v>
      </c>
      <c r="B140" s="218">
        <v>0.03</v>
      </c>
      <c r="C140" s="107">
        <f t="shared" si="89"/>
        <v>64480</v>
      </c>
      <c r="D140" s="107">
        <f t="shared" si="87"/>
        <v>70928</v>
      </c>
      <c r="E140" s="108">
        <f t="shared" si="88"/>
        <v>78021</v>
      </c>
    </row>
    <row r="141" spans="1:27" x14ac:dyDescent="0.2">
      <c r="A141" s="95">
        <v>9</v>
      </c>
      <c r="B141" s="218">
        <v>0.03</v>
      </c>
      <c r="C141" s="107">
        <f t="shared" si="89"/>
        <v>66415</v>
      </c>
      <c r="D141" s="107">
        <f t="shared" si="87"/>
        <v>73056</v>
      </c>
      <c r="E141" s="108">
        <f t="shared" si="88"/>
        <v>80362</v>
      </c>
    </row>
    <row r="142" spans="1:27" x14ac:dyDescent="0.2">
      <c r="A142" s="95">
        <v>11</v>
      </c>
      <c r="B142" s="218">
        <v>0.03</v>
      </c>
      <c r="C142" s="107">
        <f t="shared" si="89"/>
        <v>68407</v>
      </c>
      <c r="D142" s="107">
        <f t="shared" si="87"/>
        <v>75248</v>
      </c>
      <c r="E142" s="108">
        <f t="shared" si="88"/>
        <v>82773</v>
      </c>
    </row>
    <row r="143" spans="1:27" x14ac:dyDescent="0.2">
      <c r="A143" s="95">
        <v>13</v>
      </c>
      <c r="B143" s="218">
        <v>0.03</v>
      </c>
      <c r="C143" s="107">
        <f t="shared" si="89"/>
        <v>70459</v>
      </c>
      <c r="D143" s="107">
        <f t="shared" si="87"/>
        <v>77505</v>
      </c>
      <c r="E143" s="108">
        <f t="shared" si="88"/>
        <v>85256</v>
      </c>
    </row>
    <row r="144" spans="1:27" x14ac:dyDescent="0.2">
      <c r="A144" s="95">
        <v>15</v>
      </c>
      <c r="B144" s="218">
        <v>0.03</v>
      </c>
      <c r="C144" s="107">
        <f t="shared" si="89"/>
        <v>72573</v>
      </c>
      <c r="D144" s="107">
        <f t="shared" si="87"/>
        <v>79830</v>
      </c>
      <c r="E144" s="108">
        <f t="shared" si="88"/>
        <v>87814</v>
      </c>
    </row>
    <row r="145" spans="1:27" x14ac:dyDescent="0.2">
      <c r="A145" s="95">
        <v>17</v>
      </c>
      <c r="B145" s="218">
        <v>0.03</v>
      </c>
      <c r="C145" s="107">
        <f t="shared" si="89"/>
        <v>74750</v>
      </c>
      <c r="D145" s="107">
        <f t="shared" si="87"/>
        <v>82225</v>
      </c>
      <c r="E145" s="108">
        <f t="shared" si="88"/>
        <v>90448</v>
      </c>
    </row>
    <row r="146" spans="1:27" x14ac:dyDescent="0.2">
      <c r="A146" s="95">
        <v>19</v>
      </c>
      <c r="B146" s="218">
        <v>0.03</v>
      </c>
      <c r="C146" s="107">
        <f t="shared" si="89"/>
        <v>76993</v>
      </c>
      <c r="D146" s="107">
        <f t="shared" si="87"/>
        <v>84692</v>
      </c>
      <c r="E146" s="108">
        <f t="shared" si="88"/>
        <v>93161</v>
      </c>
    </row>
    <row r="147" spans="1:27" x14ac:dyDescent="0.2">
      <c r="A147" s="95">
        <v>21</v>
      </c>
      <c r="B147" s="218">
        <v>0.03</v>
      </c>
      <c r="C147" s="107">
        <f t="shared" si="89"/>
        <v>79302</v>
      </c>
      <c r="D147" s="107">
        <f t="shared" si="87"/>
        <v>87233</v>
      </c>
      <c r="E147" s="108">
        <f t="shared" si="88"/>
        <v>95956</v>
      </c>
    </row>
    <row r="148" spans="1:27" x14ac:dyDescent="0.2">
      <c r="A148" s="101">
        <v>23</v>
      </c>
      <c r="B148" s="371">
        <v>0.02</v>
      </c>
      <c r="C148" s="109">
        <f t="shared" si="89"/>
        <v>80888</v>
      </c>
      <c r="D148" s="109">
        <f t="shared" si="87"/>
        <v>88978</v>
      </c>
      <c r="E148" s="110">
        <f t="shared" si="88"/>
        <v>97875</v>
      </c>
    </row>
    <row r="150" spans="1:27" x14ac:dyDescent="0.2">
      <c r="A150" s="374" t="s">
        <v>81</v>
      </c>
      <c r="B150" s="375"/>
      <c r="C150" s="375"/>
      <c r="D150" s="375"/>
      <c r="E150" s="375"/>
      <c r="F150" s="375"/>
      <c r="G150" s="376" t="s">
        <v>261</v>
      </c>
      <c r="H150" s="376"/>
      <c r="I150" s="377">
        <v>0.02</v>
      </c>
      <c r="J150" s="184"/>
      <c r="K150" s="184"/>
      <c r="L150" s="184"/>
      <c r="M150" s="184"/>
      <c r="N150" s="184"/>
      <c r="O150" s="378"/>
      <c r="P150" s="133">
        <v>0.02</v>
      </c>
    </row>
    <row r="151" spans="1:27" x14ac:dyDescent="0.2">
      <c r="A151" s="379" t="s">
        <v>183</v>
      </c>
      <c r="B151" s="83"/>
      <c r="C151" s="83"/>
      <c r="D151" s="83"/>
      <c r="E151" s="83"/>
      <c r="F151" s="83"/>
      <c r="G151" s="83"/>
      <c r="H151" s="83"/>
      <c r="O151" s="148"/>
      <c r="P151" s="83" t="s">
        <v>188</v>
      </c>
      <c r="V151" s="111" t="s">
        <v>187</v>
      </c>
    </row>
    <row r="152" spans="1:27" x14ac:dyDescent="0.2">
      <c r="A152" s="84" t="s">
        <v>65</v>
      </c>
      <c r="B152" s="85" t="s">
        <v>159</v>
      </c>
      <c r="C152" s="85" t="s">
        <v>82</v>
      </c>
      <c r="D152" s="85" t="s">
        <v>82</v>
      </c>
      <c r="E152" s="85" t="s">
        <v>206</v>
      </c>
      <c r="F152" s="85" t="s">
        <v>83</v>
      </c>
      <c r="G152" s="85" t="s">
        <v>83</v>
      </c>
      <c r="H152" s="85" t="s">
        <v>84</v>
      </c>
      <c r="I152" s="85" t="s">
        <v>84</v>
      </c>
      <c r="J152" s="85" t="s">
        <v>82</v>
      </c>
      <c r="K152" s="85" t="s">
        <v>82</v>
      </c>
      <c r="L152" s="85" t="s">
        <v>83</v>
      </c>
      <c r="M152" s="85" t="s">
        <v>83</v>
      </c>
      <c r="N152" s="85" t="s">
        <v>84</v>
      </c>
      <c r="O152" s="86" t="s">
        <v>84</v>
      </c>
      <c r="P152" s="117" t="s">
        <v>82</v>
      </c>
      <c r="Q152" s="117" t="s">
        <v>82</v>
      </c>
      <c r="R152" s="117" t="s">
        <v>83</v>
      </c>
      <c r="S152" s="117" t="s">
        <v>83</v>
      </c>
      <c r="T152" s="117" t="s">
        <v>84</v>
      </c>
      <c r="U152" s="117" t="s">
        <v>84</v>
      </c>
      <c r="V152" s="117" t="s">
        <v>82</v>
      </c>
      <c r="W152" s="117" t="s">
        <v>82</v>
      </c>
      <c r="X152" s="117" t="s">
        <v>83</v>
      </c>
      <c r="Y152" s="117" t="s">
        <v>83</v>
      </c>
      <c r="Z152" s="117" t="s">
        <v>84</v>
      </c>
      <c r="AA152" s="117" t="s">
        <v>84</v>
      </c>
    </row>
    <row r="153" spans="1:27" x14ac:dyDescent="0.2">
      <c r="A153" s="88" t="s">
        <v>85</v>
      </c>
      <c r="B153" s="89" t="s">
        <v>174</v>
      </c>
      <c r="C153" s="89" t="s">
        <v>86</v>
      </c>
      <c r="D153" s="89" t="s">
        <v>87</v>
      </c>
      <c r="E153" s="89" t="s">
        <v>87</v>
      </c>
      <c r="F153" s="89" t="s">
        <v>86</v>
      </c>
      <c r="G153" s="89" t="s">
        <v>87</v>
      </c>
      <c r="H153" s="89" t="s">
        <v>86</v>
      </c>
      <c r="I153" s="89" t="s">
        <v>87</v>
      </c>
      <c r="J153" s="89" t="s">
        <v>207</v>
      </c>
      <c r="K153" s="89" t="s">
        <v>208</v>
      </c>
      <c r="L153" s="89" t="s">
        <v>207</v>
      </c>
      <c r="M153" s="89" t="s">
        <v>208</v>
      </c>
      <c r="N153" s="89" t="s">
        <v>207</v>
      </c>
      <c r="O153" s="90" t="s">
        <v>208</v>
      </c>
      <c r="P153" s="117" t="s">
        <v>86</v>
      </c>
      <c r="Q153" s="117" t="s">
        <v>87</v>
      </c>
      <c r="R153" s="117" t="s">
        <v>86</v>
      </c>
      <c r="S153" s="117" t="s">
        <v>87</v>
      </c>
      <c r="T153" s="117" t="s">
        <v>86</v>
      </c>
      <c r="U153" s="117" t="s">
        <v>87</v>
      </c>
      <c r="V153" s="117" t="s">
        <v>86</v>
      </c>
      <c r="W153" s="117" t="s">
        <v>87</v>
      </c>
      <c r="X153" s="117" t="s">
        <v>86</v>
      </c>
      <c r="Y153" s="117" t="s">
        <v>87</v>
      </c>
      <c r="Z153" s="117" t="s">
        <v>86</v>
      </c>
      <c r="AA153" s="117" t="s">
        <v>87</v>
      </c>
    </row>
    <row r="154" spans="1:27" x14ac:dyDescent="0.2">
      <c r="A154" s="91" t="s">
        <v>66</v>
      </c>
      <c r="B154" s="99" t="s">
        <v>80</v>
      </c>
      <c r="C154" s="99">
        <f t="shared" ref="C154:D156" si="90">ROUND(C116*1.02, 4)</f>
        <v>27.408799999999999</v>
      </c>
      <c r="D154" s="99">
        <f t="shared" si="90"/>
        <v>19.578199999999999</v>
      </c>
      <c r="E154" s="99" t="s">
        <v>80</v>
      </c>
      <c r="F154" s="99">
        <f t="shared" ref="F154:I155" si="91">ROUND(F116*1.02, 4)</f>
        <v>30.149699999999999</v>
      </c>
      <c r="G154" s="99">
        <f t="shared" si="91"/>
        <v>21.536000000000001</v>
      </c>
      <c r="H154" s="99">
        <f t="shared" si="91"/>
        <v>33.1648</v>
      </c>
      <c r="I154" s="99">
        <f t="shared" si="91"/>
        <v>23.689599999999999</v>
      </c>
      <c r="J154" s="113">
        <f>ROUND(C154*1.5,4)</f>
        <v>41.113199999999999</v>
      </c>
      <c r="K154" s="113">
        <f>ROUND(D154*1.5,4)</f>
        <v>29.3673</v>
      </c>
      <c r="L154" s="113">
        <f>ROUND(F154*1.5,4)</f>
        <v>45.224600000000002</v>
      </c>
      <c r="M154" s="113">
        <f>ROUND(G154*1.5,4)</f>
        <v>32.304000000000002</v>
      </c>
      <c r="N154" s="113">
        <f>ROUND(H154*1.5,4)</f>
        <v>49.747199999999999</v>
      </c>
      <c r="O154" s="369">
        <f t="shared" ref="O154:O155" si="92">ROUND(I154*1.5,4)</f>
        <v>35.534399999999998</v>
      </c>
      <c r="V154" s="215">
        <f>(C154-C116)/C116</f>
        <v>1.9998957999955273E-2</v>
      </c>
      <c r="W154" s="215">
        <f t="shared" ref="W154:W156" si="93">(D154-D116)/D116</f>
        <v>2.0000729383202336E-2</v>
      </c>
      <c r="X154" s="215"/>
      <c r="Y154" s="215">
        <f t="shared" ref="Y154:Y155" si="94">(F154-F116)/F116</f>
        <v>2.0001014936481914E-2</v>
      </c>
      <c r="Z154" s="215">
        <f t="shared" ref="Z154:Z155" si="95">(G154-G116)/G116</f>
        <v>2.0001231427935411E-2</v>
      </c>
      <c r="AA154" s="215">
        <f t="shared" ref="AA154:AA155" si="96">(H154-H116)/H116</f>
        <v>2.000030755509085E-2</v>
      </c>
    </row>
    <row r="155" spans="1:27" x14ac:dyDescent="0.2">
      <c r="A155" s="95" t="s">
        <v>76</v>
      </c>
      <c r="B155" s="218">
        <v>2.5000000000000001E-2</v>
      </c>
      <c r="C155" s="99">
        <f t="shared" si="90"/>
        <v>28.094100000000001</v>
      </c>
      <c r="D155" s="99">
        <f t="shared" si="90"/>
        <v>20.067499999999999</v>
      </c>
      <c r="E155" s="99" t="s">
        <v>80</v>
      </c>
      <c r="F155" s="99">
        <f t="shared" si="91"/>
        <v>30.903600000000001</v>
      </c>
      <c r="G155" s="99">
        <f t="shared" si="91"/>
        <v>22.074200000000001</v>
      </c>
      <c r="H155" s="99">
        <f t="shared" si="91"/>
        <v>33.993699999999997</v>
      </c>
      <c r="I155" s="99">
        <f t="shared" si="91"/>
        <v>24.281600000000001</v>
      </c>
      <c r="J155" s="119">
        <f t="shared" ref="J155:J156" si="97">ROUND(C155*1.5,4)</f>
        <v>42.141199999999998</v>
      </c>
      <c r="K155" s="119">
        <f t="shared" ref="K155:K156" si="98">ROUND(D155*1.5,4)</f>
        <v>30.101299999999998</v>
      </c>
      <c r="L155" s="119">
        <f t="shared" ref="L155" si="99">ROUND(F155*1.5,4)</f>
        <v>46.355400000000003</v>
      </c>
      <c r="M155" s="119">
        <f t="shared" ref="M155" si="100">ROUND(G155*1.5,4)</f>
        <v>33.1113</v>
      </c>
      <c r="N155" s="119">
        <f t="shared" ref="N155" si="101">ROUND(H155*1.5,4)</f>
        <v>50.990600000000001</v>
      </c>
      <c r="O155" s="370">
        <f t="shared" si="92"/>
        <v>36.422400000000003</v>
      </c>
      <c r="P155" s="215">
        <f>(C155-C154)/C154</f>
        <v>2.5002918770613874E-2</v>
      </c>
      <c r="Q155" s="215">
        <f>(D155-D154)/D154</f>
        <v>2.4992083031126461E-2</v>
      </c>
      <c r="R155" s="215">
        <f>(F155-F154)/F154</f>
        <v>2.5005223932576495E-2</v>
      </c>
      <c r="S155" s="215">
        <f>(G155-G154)/G154</f>
        <v>2.4990713224368487E-2</v>
      </c>
      <c r="T155" s="215">
        <f t="shared" ref="T155" si="102">(H155-H154)/H154</f>
        <v>2.4993366460825856E-2</v>
      </c>
      <c r="U155" s="215">
        <f t="shared" ref="U155" si="103">(I155-I154)/I154</f>
        <v>2.4989868972038462E-2</v>
      </c>
      <c r="V155" s="215">
        <f t="shared" ref="V155:V156" si="104">(C155-C117)/C117</f>
        <v>2.000130703767181E-2</v>
      </c>
      <c r="W155" s="215">
        <f t="shared" si="93"/>
        <v>2.0001016570092484E-2</v>
      </c>
      <c r="X155" s="215"/>
      <c r="Y155" s="215">
        <f t="shared" si="94"/>
        <v>2.000158428390373E-2</v>
      </c>
      <c r="Z155" s="215">
        <f t="shared" si="95"/>
        <v>1.9998706183518639E-2</v>
      </c>
      <c r="AA155" s="215">
        <f t="shared" si="96"/>
        <v>1.9998679757075279E-2</v>
      </c>
    </row>
    <row r="156" spans="1:27" x14ac:dyDescent="0.2">
      <c r="A156" s="95">
        <v>1</v>
      </c>
      <c r="B156" s="218">
        <v>0.03</v>
      </c>
      <c r="C156" s="99">
        <f t="shared" si="90"/>
        <v>28.936900000000001</v>
      </c>
      <c r="D156" s="99">
        <f t="shared" si="90"/>
        <v>20.669599999999999</v>
      </c>
      <c r="E156" s="99" t="s">
        <v>80</v>
      </c>
      <c r="F156" s="99" t="s">
        <v>80</v>
      </c>
      <c r="G156" s="99" t="s">
        <v>80</v>
      </c>
      <c r="H156" s="99" t="s">
        <v>80</v>
      </c>
      <c r="I156" s="99" t="s">
        <v>80</v>
      </c>
      <c r="J156" s="119">
        <f t="shared" si="97"/>
        <v>43.4054</v>
      </c>
      <c r="K156" s="119">
        <f t="shared" si="98"/>
        <v>31.0044</v>
      </c>
      <c r="L156" s="97" t="s">
        <v>80</v>
      </c>
      <c r="M156" s="97" t="s">
        <v>80</v>
      </c>
      <c r="N156" s="97" t="s">
        <v>80</v>
      </c>
      <c r="O156" s="98" t="s">
        <v>80</v>
      </c>
      <c r="P156" s="215">
        <f>(C156-C155)/C155</f>
        <v>2.9999181322768853E-2</v>
      </c>
      <c r="Q156" s="215">
        <f>(D156-D155)/D155</f>
        <v>3.0003737386321172E-2</v>
      </c>
      <c r="R156" s="215"/>
      <c r="S156" s="215"/>
      <c r="T156" s="215"/>
      <c r="U156" s="215"/>
      <c r="V156" s="215">
        <f t="shared" si="104"/>
        <v>2.0000352491231881E-2</v>
      </c>
      <c r="W156" s="215">
        <f t="shared" si="93"/>
        <v>2.0000690870150977E-2</v>
      </c>
      <c r="X156" s="215"/>
      <c r="Y156" s="215"/>
      <c r="Z156" s="215"/>
      <c r="AA156" s="215"/>
    </row>
    <row r="157" spans="1:27" x14ac:dyDescent="0.2">
      <c r="A157" s="95">
        <v>2</v>
      </c>
      <c r="B157" s="218">
        <v>0.03</v>
      </c>
      <c r="C157" s="99" t="s">
        <v>80</v>
      </c>
      <c r="D157" s="99" t="s">
        <v>80</v>
      </c>
      <c r="E157" s="99" t="s">
        <v>80</v>
      </c>
      <c r="F157" s="99">
        <f t="shared" ref="F157:I168" si="105">ROUND(F119*1.02, 4)</f>
        <v>31.8306</v>
      </c>
      <c r="G157" s="99">
        <f t="shared" si="105"/>
        <v>22.7364</v>
      </c>
      <c r="H157" s="99">
        <f t="shared" si="105"/>
        <v>35.013399999999997</v>
      </c>
      <c r="I157" s="99">
        <f t="shared" si="105"/>
        <v>25.010200000000001</v>
      </c>
      <c r="J157" s="97" t="s">
        <v>80</v>
      </c>
      <c r="K157" s="97" t="s">
        <v>80</v>
      </c>
      <c r="L157" s="119">
        <f t="shared" ref="L157" si="106">ROUND(F157*1.5,4)</f>
        <v>47.745899999999999</v>
      </c>
      <c r="M157" s="119">
        <f t="shared" ref="M157" si="107">ROUND(G157*1.5,4)</f>
        <v>34.104599999999998</v>
      </c>
      <c r="N157" s="119">
        <f t="shared" ref="N157:N168" si="108">ROUND(H157*1.5,4)</f>
        <v>52.520099999999999</v>
      </c>
      <c r="O157" s="370">
        <f t="shared" ref="O157:O168" si="109">ROUND(I157*1.5,4)</f>
        <v>37.515300000000003</v>
      </c>
      <c r="P157" s="215"/>
      <c r="Q157" s="215"/>
      <c r="R157" s="215">
        <f>(F157-F155)/F155</f>
        <v>2.9996505261522914E-2</v>
      </c>
      <c r="S157" s="215">
        <f>(G157-G155)/G155</f>
        <v>2.9998822154370195E-2</v>
      </c>
      <c r="T157" s="215">
        <f>(H157-H155)/H155</f>
        <v>2.9996734689074753E-2</v>
      </c>
      <c r="U157" s="215">
        <f>(I157-I155)/I155</f>
        <v>3.0006259884027418E-2</v>
      </c>
      <c r="V157" s="215"/>
      <c r="W157" s="215"/>
      <c r="X157" s="215"/>
      <c r="Y157" s="215">
        <f t="shared" ref="Y157:Y168" si="110">(F157-F119)/F119</f>
        <v>1.9999038661817316E-2</v>
      </c>
      <c r="Z157" s="215">
        <f t="shared" ref="Z157:Z168" si="111">(G157-G119)/G119</f>
        <v>1.999946165648293E-2</v>
      </c>
      <c r="AA157" s="215">
        <f t="shared" ref="AA157:AA168" si="112">(H157-H119)/H119</f>
        <v>1.9998892996454534E-2</v>
      </c>
    </row>
    <row r="158" spans="1:27" x14ac:dyDescent="0.2">
      <c r="A158" s="95">
        <v>3</v>
      </c>
      <c r="B158" s="218">
        <v>0.03</v>
      </c>
      <c r="C158" s="99">
        <f t="shared" ref="C158:E168" si="113">ROUND(C120*1.02, 4)</f>
        <v>29.805</v>
      </c>
      <c r="D158" s="99">
        <f t="shared" si="113"/>
        <v>21.2896</v>
      </c>
      <c r="E158" s="99">
        <f t="shared" si="113"/>
        <v>2.1288999999999998</v>
      </c>
      <c r="F158" s="99">
        <f t="shared" si="105"/>
        <v>32.785499999999999</v>
      </c>
      <c r="G158" s="99">
        <f t="shared" si="105"/>
        <v>23.418600000000001</v>
      </c>
      <c r="H158" s="99">
        <f t="shared" si="105"/>
        <v>36.064</v>
      </c>
      <c r="I158" s="99">
        <f t="shared" si="105"/>
        <v>25.760400000000001</v>
      </c>
      <c r="J158" s="119">
        <f>ROUND(C158*1.5,4)</f>
        <v>44.707500000000003</v>
      </c>
      <c r="K158" s="119">
        <f>ROUND(D158*1.5,4)</f>
        <v>31.9344</v>
      </c>
      <c r="L158" s="119">
        <f>ROUND(F158*1.5,4)</f>
        <v>49.1783</v>
      </c>
      <c r="M158" s="119">
        <f>ROUND(G158*1.5,4)</f>
        <v>35.127899999999997</v>
      </c>
      <c r="N158" s="119">
        <f t="shared" si="108"/>
        <v>54.095999999999997</v>
      </c>
      <c r="O158" s="370">
        <f t="shared" si="109"/>
        <v>38.640599999999999</v>
      </c>
      <c r="P158" s="215">
        <f>(C158-C156)/C156</f>
        <v>2.9999758094336238E-2</v>
      </c>
      <c r="Q158" s="215">
        <f>(D158-D156)/D156</f>
        <v>2.9995742539768597E-2</v>
      </c>
      <c r="R158" s="215">
        <f t="shared" ref="R158:R168" si="114">(F158-F157)/F157</f>
        <v>2.9999434506418305E-2</v>
      </c>
      <c r="S158" s="215">
        <f t="shared" ref="S158:S168" si="115">(G158-G157)/G157</f>
        <v>3.0004750092362982E-2</v>
      </c>
      <c r="T158" s="215">
        <f t="shared" ref="T158:T168" si="116">(H158-H157)/H157</f>
        <v>3.000565497780858E-2</v>
      </c>
      <c r="U158" s="215">
        <f t="shared" ref="U158:U168" si="117">(I158-I157)/I157</f>
        <v>2.9995761729214459E-2</v>
      </c>
      <c r="V158" s="215">
        <f t="shared" ref="V158:V168" si="118">(C158-C120)/C120</f>
        <v>1.9999589330814516E-2</v>
      </c>
      <c r="W158" s="215">
        <f t="shared" ref="W158:W168" si="119">(D158-D120)/D120</f>
        <v>1.999789193281018E-2</v>
      </c>
      <c r="X158" s="215">
        <f t="shared" ref="X158:X168" si="120">(E158-E120)/E120</f>
        <v>1.9978919126101773E-2</v>
      </c>
      <c r="Y158" s="215">
        <f t="shared" si="110"/>
        <v>2.0001493345280012E-2</v>
      </c>
      <c r="Z158" s="215">
        <f t="shared" si="111"/>
        <v>2.000052266174215E-2</v>
      </c>
      <c r="AA158" s="215">
        <f t="shared" si="112"/>
        <v>1.9998925245143011E-2</v>
      </c>
    </row>
    <row r="159" spans="1:27" x14ac:dyDescent="0.2">
      <c r="A159" s="95">
        <v>5</v>
      </c>
      <c r="B159" s="218">
        <v>0.03</v>
      </c>
      <c r="C159" s="99">
        <f t="shared" si="113"/>
        <v>30.699100000000001</v>
      </c>
      <c r="D159" s="99">
        <f t="shared" si="113"/>
        <v>21.9283</v>
      </c>
      <c r="E159" s="99">
        <f t="shared" si="113"/>
        <v>2.1928999999999998</v>
      </c>
      <c r="F159" s="99">
        <f t="shared" si="105"/>
        <v>33.769100000000002</v>
      </c>
      <c r="G159" s="99">
        <f t="shared" si="105"/>
        <v>24.121200000000002</v>
      </c>
      <c r="H159" s="99">
        <f t="shared" si="105"/>
        <v>37.146000000000001</v>
      </c>
      <c r="I159" s="99">
        <f t="shared" si="105"/>
        <v>26.533300000000001</v>
      </c>
      <c r="J159" s="119">
        <f t="shared" ref="J159:J168" si="121">ROUND(C159*1.5,4)</f>
        <v>46.048699999999997</v>
      </c>
      <c r="K159" s="119">
        <f t="shared" ref="K159:K168" si="122">ROUND(D159*1.5,4)</f>
        <v>32.892499999999998</v>
      </c>
      <c r="L159" s="119">
        <f t="shared" ref="L159:L168" si="123">ROUND(F159*1.5,4)</f>
        <v>50.653700000000001</v>
      </c>
      <c r="M159" s="119">
        <f t="shared" ref="M159:M168" si="124">ROUND(G159*1.5,4)</f>
        <v>36.181800000000003</v>
      </c>
      <c r="N159" s="119">
        <f t="shared" si="108"/>
        <v>55.719000000000001</v>
      </c>
      <c r="O159" s="370">
        <f t="shared" si="109"/>
        <v>39.799999999999997</v>
      </c>
      <c r="P159" s="215">
        <f t="shared" ref="P159:P168" si="125">(C159-C158)/C158</f>
        <v>2.9998322429122686E-2</v>
      </c>
      <c r="Q159" s="215">
        <f t="shared" ref="Q159:Q168" si="126">(D159-D158)/D158</f>
        <v>3.0000563655493764E-2</v>
      </c>
      <c r="R159" s="215">
        <f t="shared" si="114"/>
        <v>3.0001067545103864E-2</v>
      </c>
      <c r="S159" s="215">
        <f t="shared" si="115"/>
        <v>3.0001793446235058E-2</v>
      </c>
      <c r="T159" s="215">
        <f t="shared" si="116"/>
        <v>3.0002218278615815E-2</v>
      </c>
      <c r="U159" s="215">
        <f t="shared" si="117"/>
        <v>3.000341609602335E-2</v>
      </c>
      <c r="V159" s="215">
        <f t="shared" si="118"/>
        <v>1.9998538069986596E-2</v>
      </c>
      <c r="W159" s="215">
        <f t="shared" si="119"/>
        <v>2.0001581520399273E-2</v>
      </c>
      <c r="X159" s="215">
        <f t="shared" si="120"/>
        <v>2.0000930275826643E-2</v>
      </c>
      <c r="Y159" s="215">
        <f t="shared" si="110"/>
        <v>1.9998791796296926E-2</v>
      </c>
      <c r="Z159" s="215">
        <f t="shared" si="111"/>
        <v>2.0001522314594875E-2</v>
      </c>
      <c r="AA159" s="215">
        <f t="shared" si="112"/>
        <v>2.0001318044022685E-2</v>
      </c>
    </row>
    <row r="160" spans="1:27" x14ac:dyDescent="0.2">
      <c r="A160" s="95">
        <v>7</v>
      </c>
      <c r="B160" s="218">
        <v>0.03</v>
      </c>
      <c r="C160" s="366">
        <f t="shared" si="113"/>
        <v>31.62</v>
      </c>
      <c r="D160" s="99">
        <f t="shared" si="113"/>
        <v>22.586099999999998</v>
      </c>
      <c r="E160" s="99">
        <f t="shared" si="113"/>
        <v>2.2587999999999999</v>
      </c>
      <c r="F160" s="99">
        <f t="shared" si="105"/>
        <v>34.7819</v>
      </c>
      <c r="G160" s="99">
        <f t="shared" si="105"/>
        <v>24.844999999999999</v>
      </c>
      <c r="H160" s="99">
        <f t="shared" si="105"/>
        <v>38.260399999999997</v>
      </c>
      <c r="I160" s="99">
        <f t="shared" si="105"/>
        <v>27.3294</v>
      </c>
      <c r="J160" s="119">
        <f t="shared" si="121"/>
        <v>47.43</v>
      </c>
      <c r="K160" s="119">
        <f t="shared" si="122"/>
        <v>33.879199999999997</v>
      </c>
      <c r="L160" s="119">
        <f t="shared" si="123"/>
        <v>52.172899999999998</v>
      </c>
      <c r="M160" s="119">
        <f t="shared" si="124"/>
        <v>37.267499999999998</v>
      </c>
      <c r="N160" s="119">
        <f t="shared" si="108"/>
        <v>57.390599999999999</v>
      </c>
      <c r="O160" s="370">
        <f t="shared" si="109"/>
        <v>40.994100000000003</v>
      </c>
      <c r="P160" s="215">
        <f t="shared" si="125"/>
        <v>2.9997622080126112E-2</v>
      </c>
      <c r="Q160" s="215">
        <f t="shared" si="126"/>
        <v>2.9997765444653629E-2</v>
      </c>
      <c r="R160" s="215">
        <f t="shared" si="114"/>
        <v>2.9991915686233821E-2</v>
      </c>
      <c r="S160" s="215">
        <f t="shared" si="115"/>
        <v>3.0006798998391336E-2</v>
      </c>
      <c r="T160" s="215">
        <f t="shared" si="116"/>
        <v>3.0000538415980084E-2</v>
      </c>
      <c r="U160" s="215">
        <f t="shared" si="117"/>
        <v>3.0003806537445367E-2</v>
      </c>
      <c r="V160" s="215">
        <f t="shared" si="118"/>
        <v>2.0000000000000032E-2</v>
      </c>
      <c r="W160" s="215">
        <f t="shared" si="119"/>
        <v>2.0001625781278138E-2</v>
      </c>
      <c r="X160" s="215">
        <f t="shared" si="120"/>
        <v>2.0004515692029705E-2</v>
      </c>
      <c r="Y160" s="215">
        <f t="shared" si="110"/>
        <v>2.0000058651198454E-2</v>
      </c>
      <c r="Z160" s="215">
        <f t="shared" si="111"/>
        <v>2.0001806402877017E-2</v>
      </c>
      <c r="AA160" s="215">
        <f t="shared" si="112"/>
        <v>1.9999893362338764E-2</v>
      </c>
    </row>
    <row r="161" spans="1:27" x14ac:dyDescent="0.2">
      <c r="A161" s="95">
        <v>9</v>
      </c>
      <c r="B161" s="218">
        <v>0.03</v>
      </c>
      <c r="C161" s="99">
        <f t="shared" si="113"/>
        <v>32.5687</v>
      </c>
      <c r="D161" s="99">
        <f t="shared" si="113"/>
        <v>23.2638</v>
      </c>
      <c r="E161" s="99">
        <f t="shared" si="113"/>
        <v>2.3262999999999998</v>
      </c>
      <c r="F161" s="99">
        <f t="shared" si="105"/>
        <v>35.825499999999998</v>
      </c>
      <c r="G161" s="99">
        <f t="shared" si="105"/>
        <v>25.5901</v>
      </c>
      <c r="H161" s="99">
        <f t="shared" si="105"/>
        <v>39.408200000000001</v>
      </c>
      <c r="I161" s="99">
        <f t="shared" si="105"/>
        <v>28.1492</v>
      </c>
      <c r="J161" s="119">
        <f t="shared" si="121"/>
        <v>48.853099999999998</v>
      </c>
      <c r="K161" s="119">
        <f t="shared" si="122"/>
        <v>34.895699999999998</v>
      </c>
      <c r="L161" s="119">
        <f t="shared" si="123"/>
        <v>53.738300000000002</v>
      </c>
      <c r="M161" s="119">
        <f t="shared" si="124"/>
        <v>38.385199999999998</v>
      </c>
      <c r="N161" s="119">
        <f t="shared" si="108"/>
        <v>59.112299999999998</v>
      </c>
      <c r="O161" s="370">
        <f t="shared" si="109"/>
        <v>42.223799999999997</v>
      </c>
      <c r="P161" s="215">
        <f t="shared" si="125"/>
        <v>3.000316255534468E-2</v>
      </c>
      <c r="Q161" s="215">
        <f t="shared" si="126"/>
        <v>3.0005180177188694E-2</v>
      </c>
      <c r="R161" s="215">
        <f t="shared" si="114"/>
        <v>3.0004111333768364E-2</v>
      </c>
      <c r="S161" s="215">
        <f t="shared" si="115"/>
        <v>2.9989937613201883E-2</v>
      </c>
      <c r="T161" s="215">
        <f t="shared" si="116"/>
        <v>2.9999686359787243E-2</v>
      </c>
      <c r="U161" s="215">
        <f t="shared" si="117"/>
        <v>2.9996999568230577E-2</v>
      </c>
      <c r="V161" s="215">
        <f t="shared" si="118"/>
        <v>1.9999937363177699E-2</v>
      </c>
      <c r="W161" s="215">
        <f t="shared" si="119"/>
        <v>2.0002104561637306E-2</v>
      </c>
      <c r="X161" s="215">
        <f t="shared" si="120"/>
        <v>1.9993861533739582E-2</v>
      </c>
      <c r="Y161" s="215">
        <f t="shared" si="110"/>
        <v>2.0001138854881435E-2</v>
      </c>
      <c r="Z161" s="215">
        <f t="shared" si="111"/>
        <v>2.0001355213386293E-2</v>
      </c>
      <c r="AA161" s="215">
        <f t="shared" si="112"/>
        <v>1.9999741170685002E-2</v>
      </c>
    </row>
    <row r="162" spans="1:27" x14ac:dyDescent="0.2">
      <c r="A162" s="95">
        <v>11</v>
      </c>
      <c r="B162" s="218">
        <v>0.03</v>
      </c>
      <c r="C162" s="99">
        <f t="shared" si="113"/>
        <v>33.545699999999997</v>
      </c>
      <c r="D162" s="99">
        <f t="shared" si="113"/>
        <v>23.961600000000001</v>
      </c>
      <c r="E162" s="99">
        <f t="shared" si="113"/>
        <v>2.3961000000000001</v>
      </c>
      <c r="F162" s="99">
        <f t="shared" si="105"/>
        <v>36.900199999999998</v>
      </c>
      <c r="G162" s="99">
        <f t="shared" si="105"/>
        <v>26.357700000000001</v>
      </c>
      <c r="H162" s="99">
        <f t="shared" si="105"/>
        <v>40.590400000000002</v>
      </c>
      <c r="I162" s="99">
        <f t="shared" si="105"/>
        <v>28.993600000000001</v>
      </c>
      <c r="J162" s="119">
        <f t="shared" si="121"/>
        <v>50.318600000000004</v>
      </c>
      <c r="K162" s="119">
        <f t="shared" si="122"/>
        <v>35.942399999999999</v>
      </c>
      <c r="L162" s="119">
        <f t="shared" si="123"/>
        <v>55.350299999999997</v>
      </c>
      <c r="M162" s="119">
        <f t="shared" si="124"/>
        <v>39.5366</v>
      </c>
      <c r="N162" s="119">
        <f t="shared" si="108"/>
        <v>60.885599999999997</v>
      </c>
      <c r="O162" s="370">
        <f t="shared" si="109"/>
        <v>43.490400000000001</v>
      </c>
      <c r="P162" s="215">
        <f t="shared" si="125"/>
        <v>2.9998127036080555E-2</v>
      </c>
      <c r="Q162" s="215">
        <f t="shared" si="126"/>
        <v>2.9995099682768974E-2</v>
      </c>
      <c r="R162" s="215">
        <f t="shared" si="114"/>
        <v>2.9998185649886256E-2</v>
      </c>
      <c r="S162" s="215">
        <f t="shared" si="115"/>
        <v>2.9995975005959401E-2</v>
      </c>
      <c r="T162" s="215">
        <f t="shared" si="116"/>
        <v>2.9998832730244E-2</v>
      </c>
      <c r="U162" s="215">
        <f t="shared" si="117"/>
        <v>2.9997300100890977E-2</v>
      </c>
      <c r="V162" s="215">
        <f t="shared" si="118"/>
        <v>2.0001277065425115E-2</v>
      </c>
      <c r="W162" s="215">
        <f t="shared" si="119"/>
        <v>1.9998467550379252E-2</v>
      </c>
      <c r="X162" s="215">
        <f t="shared" si="120"/>
        <v>2.0007662509046082E-2</v>
      </c>
      <c r="Y162" s="215">
        <f t="shared" si="110"/>
        <v>1.9999060168561573E-2</v>
      </c>
      <c r="Z162" s="215">
        <f t="shared" si="111"/>
        <v>1.9999303429834095E-2</v>
      </c>
      <c r="AA162" s="215">
        <f t="shared" si="112"/>
        <v>2.0000251291007631E-2</v>
      </c>
    </row>
    <row r="163" spans="1:27" x14ac:dyDescent="0.2">
      <c r="A163" s="95">
        <v>13</v>
      </c>
      <c r="B163" s="218">
        <v>0.03</v>
      </c>
      <c r="C163" s="99">
        <f t="shared" si="113"/>
        <v>34.552100000000003</v>
      </c>
      <c r="D163" s="99">
        <f t="shared" si="113"/>
        <v>24.680499999999999</v>
      </c>
      <c r="E163" s="99">
        <f t="shared" si="113"/>
        <v>2.4681000000000002</v>
      </c>
      <c r="F163" s="99">
        <f t="shared" si="105"/>
        <v>38.007199999999997</v>
      </c>
      <c r="G163" s="99">
        <f t="shared" si="105"/>
        <v>27.148499999999999</v>
      </c>
      <c r="H163" s="99">
        <f t="shared" si="105"/>
        <v>41.808300000000003</v>
      </c>
      <c r="I163" s="99">
        <f t="shared" si="105"/>
        <v>29.863499999999998</v>
      </c>
      <c r="J163" s="119">
        <f t="shared" si="121"/>
        <v>51.828200000000002</v>
      </c>
      <c r="K163" s="119">
        <f t="shared" si="122"/>
        <v>37.020800000000001</v>
      </c>
      <c r="L163" s="119">
        <f t="shared" si="123"/>
        <v>57.010800000000003</v>
      </c>
      <c r="M163" s="119">
        <f t="shared" si="124"/>
        <v>40.722799999999999</v>
      </c>
      <c r="N163" s="119">
        <f t="shared" si="108"/>
        <v>62.712499999999999</v>
      </c>
      <c r="O163" s="370">
        <f t="shared" si="109"/>
        <v>44.795299999999997</v>
      </c>
      <c r="P163" s="215">
        <f t="shared" si="125"/>
        <v>3.0000864492319628E-2</v>
      </c>
      <c r="Q163" s="215">
        <f t="shared" si="126"/>
        <v>3.0002170138888798E-2</v>
      </c>
      <c r="R163" s="215">
        <f t="shared" si="114"/>
        <v>2.9999837399255273E-2</v>
      </c>
      <c r="S163" s="215">
        <f t="shared" si="115"/>
        <v>3.0002617830842494E-2</v>
      </c>
      <c r="T163" s="215">
        <f t="shared" si="116"/>
        <v>3.0004631637037333E-2</v>
      </c>
      <c r="U163" s="215">
        <f t="shared" si="117"/>
        <v>3.0003173114066473E-2</v>
      </c>
      <c r="V163" s="215">
        <f t="shared" si="118"/>
        <v>2.0000236165150349E-2</v>
      </c>
      <c r="W163" s="215">
        <f t="shared" si="119"/>
        <v>1.9998677500144585E-2</v>
      </c>
      <c r="X163" s="215">
        <f t="shared" si="120"/>
        <v>2.0002479646237133E-2</v>
      </c>
      <c r="Y163" s="215">
        <f t="shared" si="110"/>
        <v>1.999892652031552E-2</v>
      </c>
      <c r="Z163" s="215">
        <f t="shared" si="111"/>
        <v>1.9999098293520461E-2</v>
      </c>
      <c r="AA163" s="215">
        <f t="shared" si="112"/>
        <v>2.0000731912609652E-2</v>
      </c>
    </row>
    <row r="164" spans="1:27" x14ac:dyDescent="0.2">
      <c r="A164" s="95">
        <v>15</v>
      </c>
      <c r="B164" s="218">
        <v>0.03</v>
      </c>
      <c r="C164" s="99">
        <f t="shared" si="113"/>
        <v>35.5886</v>
      </c>
      <c r="D164" s="99">
        <f t="shared" si="113"/>
        <v>25.420999999999999</v>
      </c>
      <c r="E164" s="99">
        <f t="shared" si="113"/>
        <v>2.5419999999999998</v>
      </c>
      <c r="F164" s="99">
        <f t="shared" si="105"/>
        <v>39.147500000000001</v>
      </c>
      <c r="G164" s="99">
        <f t="shared" si="105"/>
        <v>27.963000000000001</v>
      </c>
      <c r="H164" s="99">
        <f t="shared" si="105"/>
        <v>43.0625</v>
      </c>
      <c r="I164" s="99">
        <f t="shared" si="105"/>
        <v>30.759499999999999</v>
      </c>
      <c r="J164" s="119">
        <f t="shared" si="121"/>
        <v>53.382899999999999</v>
      </c>
      <c r="K164" s="119">
        <f t="shared" si="122"/>
        <v>38.131500000000003</v>
      </c>
      <c r="L164" s="119">
        <f t="shared" si="123"/>
        <v>58.721299999999999</v>
      </c>
      <c r="M164" s="119">
        <f t="shared" si="124"/>
        <v>41.944499999999998</v>
      </c>
      <c r="N164" s="119">
        <f t="shared" si="108"/>
        <v>64.593800000000002</v>
      </c>
      <c r="O164" s="370">
        <f t="shared" si="109"/>
        <v>46.139299999999999</v>
      </c>
      <c r="P164" s="215">
        <f t="shared" si="125"/>
        <v>2.9998176666541154E-2</v>
      </c>
      <c r="Q164" s="215">
        <f t="shared" si="126"/>
        <v>3.0003444014505415E-2</v>
      </c>
      <c r="R164" s="215">
        <f t="shared" si="114"/>
        <v>3.0002210107558661E-2</v>
      </c>
      <c r="S164" s="215">
        <f t="shared" si="115"/>
        <v>3.0001657550140982E-2</v>
      </c>
      <c r="T164" s="215">
        <f t="shared" si="116"/>
        <v>2.9998827983917002E-2</v>
      </c>
      <c r="U164" s="215">
        <f t="shared" si="117"/>
        <v>3.0003181140857597E-2</v>
      </c>
      <c r="V164" s="215">
        <f t="shared" si="118"/>
        <v>1.9999541426393229E-2</v>
      </c>
      <c r="W164" s="215">
        <f t="shared" si="119"/>
        <v>2.0002006219279764E-2</v>
      </c>
      <c r="X164" s="215">
        <f t="shared" si="120"/>
        <v>1.9982344916138289E-2</v>
      </c>
      <c r="Y164" s="215">
        <f t="shared" si="110"/>
        <v>2.0000052110610022E-2</v>
      </c>
      <c r="Z164" s="215">
        <f t="shared" si="111"/>
        <v>2.0000218860684274E-2</v>
      </c>
      <c r="AA164" s="215">
        <f t="shared" si="112"/>
        <v>2.0000900087877006E-2</v>
      </c>
    </row>
    <row r="165" spans="1:27" x14ac:dyDescent="0.2">
      <c r="A165" s="95">
        <v>17</v>
      </c>
      <c r="B165" s="218">
        <v>0.03</v>
      </c>
      <c r="C165" s="99">
        <f t="shared" si="113"/>
        <v>36.656300000000002</v>
      </c>
      <c r="D165" s="99">
        <f t="shared" si="113"/>
        <v>26.183599999999998</v>
      </c>
      <c r="E165" s="99">
        <f t="shared" si="113"/>
        <v>2.6183999999999998</v>
      </c>
      <c r="F165" s="99">
        <f t="shared" si="105"/>
        <v>40.321800000000003</v>
      </c>
      <c r="G165" s="99">
        <f t="shared" si="105"/>
        <v>28.802</v>
      </c>
      <c r="H165" s="99">
        <f t="shared" si="105"/>
        <v>44.354300000000002</v>
      </c>
      <c r="I165" s="99">
        <f t="shared" si="105"/>
        <v>31.682200000000002</v>
      </c>
      <c r="J165" s="119">
        <f t="shared" si="121"/>
        <v>54.984499999999997</v>
      </c>
      <c r="K165" s="119">
        <f t="shared" si="122"/>
        <v>39.275399999999998</v>
      </c>
      <c r="L165" s="119">
        <f t="shared" si="123"/>
        <v>60.482700000000001</v>
      </c>
      <c r="M165" s="119">
        <f t="shared" si="124"/>
        <v>43.203000000000003</v>
      </c>
      <c r="N165" s="119">
        <f t="shared" si="108"/>
        <v>66.531499999999994</v>
      </c>
      <c r="O165" s="370">
        <f t="shared" si="109"/>
        <v>47.523299999999999</v>
      </c>
      <c r="P165" s="215">
        <f t="shared" si="125"/>
        <v>3.0001180153195185E-2</v>
      </c>
      <c r="Q165" s="215">
        <f t="shared" si="126"/>
        <v>2.9998819873333034E-2</v>
      </c>
      <c r="R165" s="215">
        <f t="shared" si="114"/>
        <v>2.9996806948081035E-2</v>
      </c>
      <c r="S165" s="215">
        <f t="shared" si="115"/>
        <v>3.0003933769624097E-2</v>
      </c>
      <c r="T165" s="215">
        <f t="shared" si="116"/>
        <v>2.9998258345428203E-2</v>
      </c>
      <c r="U165" s="215">
        <f t="shared" si="117"/>
        <v>2.9997236626083081E-2</v>
      </c>
      <c r="V165" s="215">
        <f t="shared" si="118"/>
        <v>2.0001391304347874E-2</v>
      </c>
      <c r="W165" s="215">
        <f t="shared" si="119"/>
        <v>1.9999844177294963E-2</v>
      </c>
      <c r="X165" s="215">
        <f t="shared" si="120"/>
        <v>1.9983639125861829E-2</v>
      </c>
      <c r="Y165" s="215">
        <f t="shared" si="110"/>
        <v>1.9999392884607725E-2</v>
      </c>
      <c r="Z165" s="215">
        <f t="shared" si="111"/>
        <v>1.999837094906377E-2</v>
      </c>
      <c r="AA165" s="215">
        <f t="shared" si="112"/>
        <v>2.0000183973176749E-2</v>
      </c>
    </row>
    <row r="166" spans="1:27" x14ac:dyDescent="0.2">
      <c r="A166" s="95">
        <v>19</v>
      </c>
      <c r="B166" s="218">
        <v>0.03</v>
      </c>
      <c r="C166" s="99">
        <f t="shared" si="113"/>
        <v>37.756</v>
      </c>
      <c r="D166" s="99">
        <f t="shared" si="113"/>
        <v>26.969100000000001</v>
      </c>
      <c r="E166" s="99">
        <f t="shared" si="113"/>
        <v>2.6970000000000001</v>
      </c>
      <c r="F166" s="99">
        <f t="shared" si="105"/>
        <v>41.531399999999998</v>
      </c>
      <c r="G166" s="99">
        <f t="shared" si="105"/>
        <v>29.6661</v>
      </c>
      <c r="H166" s="99">
        <f t="shared" si="105"/>
        <v>45.684899999999999</v>
      </c>
      <c r="I166" s="99">
        <f t="shared" si="105"/>
        <v>32.632800000000003</v>
      </c>
      <c r="J166" s="119">
        <f t="shared" si="121"/>
        <v>56.634</v>
      </c>
      <c r="K166" s="119">
        <f t="shared" si="122"/>
        <v>40.453699999999998</v>
      </c>
      <c r="L166" s="119">
        <f t="shared" si="123"/>
        <v>62.2971</v>
      </c>
      <c r="M166" s="119">
        <f t="shared" si="124"/>
        <v>44.499200000000002</v>
      </c>
      <c r="N166" s="119">
        <f t="shared" si="108"/>
        <v>68.5274</v>
      </c>
      <c r="O166" s="370">
        <f t="shared" si="109"/>
        <v>48.949199999999998</v>
      </c>
      <c r="P166" s="215">
        <f t="shared" si="125"/>
        <v>3.0000300084842127E-2</v>
      </c>
      <c r="Q166" s="215">
        <f t="shared" si="126"/>
        <v>2.999969446523788E-2</v>
      </c>
      <c r="R166" s="215">
        <f t="shared" si="114"/>
        <v>2.9998660774072452E-2</v>
      </c>
      <c r="S166" s="215">
        <f t="shared" si="115"/>
        <v>3.0001388792444988E-2</v>
      </c>
      <c r="T166" s="215">
        <f t="shared" si="116"/>
        <v>2.9999346173877096E-2</v>
      </c>
      <c r="U166" s="215">
        <f t="shared" si="117"/>
        <v>3.000422950426427E-2</v>
      </c>
      <c r="V166" s="215">
        <f t="shared" si="118"/>
        <v>1.9999621782108609E-2</v>
      </c>
      <c r="W166" s="215">
        <f t="shared" si="119"/>
        <v>1.9999773073679207E-2</v>
      </c>
      <c r="X166" s="215">
        <f t="shared" si="120"/>
        <v>2.0006807609394564E-2</v>
      </c>
      <c r="Y166" s="215">
        <f t="shared" si="110"/>
        <v>1.999896849235323E-2</v>
      </c>
      <c r="Z166" s="215">
        <f t="shared" si="111"/>
        <v>2.0000412592317583E-2</v>
      </c>
      <c r="AA166" s="215">
        <f t="shared" si="112"/>
        <v>2.0000401883494005E-2</v>
      </c>
    </row>
    <row r="167" spans="1:27" x14ac:dyDescent="0.2">
      <c r="A167" s="95">
        <v>21</v>
      </c>
      <c r="B167" s="218">
        <v>0.03</v>
      </c>
      <c r="C167" s="99">
        <f t="shared" si="113"/>
        <v>38.888599999999997</v>
      </c>
      <c r="D167" s="99">
        <f t="shared" si="113"/>
        <v>27.778300000000002</v>
      </c>
      <c r="E167" s="99">
        <f t="shared" si="113"/>
        <v>2.7776999999999998</v>
      </c>
      <c r="F167" s="99">
        <f t="shared" si="105"/>
        <v>42.777700000000003</v>
      </c>
      <c r="G167" s="99">
        <f t="shared" si="105"/>
        <v>30.555900000000001</v>
      </c>
      <c r="H167" s="99">
        <f t="shared" si="105"/>
        <v>47.055599999999998</v>
      </c>
      <c r="I167" s="99">
        <f t="shared" si="105"/>
        <v>33.611600000000003</v>
      </c>
      <c r="J167" s="119">
        <f t="shared" si="121"/>
        <v>58.332900000000002</v>
      </c>
      <c r="K167" s="119">
        <f t="shared" si="122"/>
        <v>41.667499999999997</v>
      </c>
      <c r="L167" s="119">
        <f t="shared" si="123"/>
        <v>64.166600000000003</v>
      </c>
      <c r="M167" s="119">
        <f t="shared" si="124"/>
        <v>45.8339</v>
      </c>
      <c r="N167" s="119">
        <f t="shared" si="108"/>
        <v>70.583399999999997</v>
      </c>
      <c r="O167" s="370">
        <f t="shared" si="109"/>
        <v>50.417400000000001</v>
      </c>
      <c r="P167" s="215">
        <f t="shared" si="125"/>
        <v>2.9997881131475699E-2</v>
      </c>
      <c r="Q167" s="215">
        <f t="shared" si="126"/>
        <v>3.0004709092999047E-2</v>
      </c>
      <c r="R167" s="215">
        <f t="shared" si="114"/>
        <v>3.0008619983915907E-2</v>
      </c>
      <c r="S167" s="215">
        <f t="shared" si="115"/>
        <v>2.999383134284591E-2</v>
      </c>
      <c r="T167" s="215">
        <f t="shared" si="116"/>
        <v>3.0003349027796916E-2</v>
      </c>
      <c r="U167" s="215">
        <f t="shared" si="117"/>
        <v>2.9994361501311552E-2</v>
      </c>
      <c r="V167" s="215">
        <f t="shared" si="118"/>
        <v>1.9999422967468369E-2</v>
      </c>
      <c r="W167" s="215">
        <f t="shared" si="119"/>
        <v>2.0001028141707393E-2</v>
      </c>
      <c r="X167" s="215">
        <f t="shared" si="120"/>
        <v>2.0013219741480608E-2</v>
      </c>
      <c r="Y167" s="215">
        <f t="shared" si="110"/>
        <v>2.0000524572652268E-2</v>
      </c>
      <c r="Z167" s="215">
        <f t="shared" si="111"/>
        <v>1.9998798269508091E-2</v>
      </c>
      <c r="AA167" s="215">
        <f t="shared" si="112"/>
        <v>2.0000910413175824E-2</v>
      </c>
    </row>
    <row r="168" spans="1:27" x14ac:dyDescent="0.2">
      <c r="A168" s="101">
        <v>23</v>
      </c>
      <c r="B168" s="371">
        <v>0.02</v>
      </c>
      <c r="C168" s="372">
        <f t="shared" si="113"/>
        <v>39.666499999999999</v>
      </c>
      <c r="D168" s="372">
        <f t="shared" si="113"/>
        <v>28.3338</v>
      </c>
      <c r="E168" s="372">
        <f t="shared" si="113"/>
        <v>2.8336000000000001</v>
      </c>
      <c r="F168" s="372">
        <f t="shared" si="105"/>
        <v>43.633299999999998</v>
      </c>
      <c r="G168" s="372">
        <f t="shared" si="105"/>
        <v>31.167300000000001</v>
      </c>
      <c r="H168" s="372">
        <f t="shared" si="105"/>
        <v>47.996600000000001</v>
      </c>
      <c r="I168" s="372">
        <f t="shared" si="105"/>
        <v>34.283900000000003</v>
      </c>
      <c r="J168" s="154">
        <f t="shared" si="121"/>
        <v>59.4998</v>
      </c>
      <c r="K168" s="154">
        <f t="shared" si="122"/>
        <v>42.500700000000002</v>
      </c>
      <c r="L168" s="154">
        <f t="shared" si="123"/>
        <v>65.45</v>
      </c>
      <c r="M168" s="154">
        <f t="shared" si="124"/>
        <v>46.750999999999998</v>
      </c>
      <c r="N168" s="154">
        <f t="shared" si="108"/>
        <v>71.994900000000001</v>
      </c>
      <c r="O168" s="373">
        <f t="shared" si="109"/>
        <v>51.425899999999999</v>
      </c>
      <c r="P168" s="215">
        <f t="shared" si="125"/>
        <v>2.0003291453022289E-2</v>
      </c>
      <c r="Q168" s="215">
        <f t="shared" si="126"/>
        <v>1.9997624044667907E-2</v>
      </c>
      <c r="R168" s="215">
        <f t="shared" si="114"/>
        <v>2.0001075326630358E-2</v>
      </c>
      <c r="S168" s="215">
        <f t="shared" si="115"/>
        <v>2.0009228986873229E-2</v>
      </c>
      <c r="T168" s="215">
        <f t="shared" si="116"/>
        <v>1.9997619836958885E-2</v>
      </c>
      <c r="U168" s="215">
        <f t="shared" si="117"/>
        <v>2.0002023111068794E-2</v>
      </c>
      <c r="V168" s="215">
        <f t="shared" si="118"/>
        <v>2.0000668574675914E-2</v>
      </c>
      <c r="W168" s="215">
        <f t="shared" si="119"/>
        <v>2.0001295980301169E-2</v>
      </c>
      <c r="X168" s="215">
        <f t="shared" si="120"/>
        <v>2.0014398848092186E-2</v>
      </c>
      <c r="Y168" s="215">
        <f t="shared" si="110"/>
        <v>2.0001075326630358E-2</v>
      </c>
      <c r="Z168" s="215">
        <f t="shared" si="111"/>
        <v>1.9999214562020161E-2</v>
      </c>
      <c r="AA168" s="215">
        <f t="shared" si="112"/>
        <v>1.9999787484991101E-2</v>
      </c>
    </row>
    <row r="169" spans="1:27" x14ac:dyDescent="0.2">
      <c r="A169" s="83" t="s">
        <v>175</v>
      </c>
    </row>
    <row r="170" spans="1:27" x14ac:dyDescent="0.2">
      <c r="A170" s="84" t="s">
        <v>65</v>
      </c>
      <c r="B170" s="85" t="s">
        <v>159</v>
      </c>
      <c r="C170" s="85" t="s">
        <v>82</v>
      </c>
      <c r="D170" s="85" t="s">
        <v>83</v>
      </c>
      <c r="E170" s="86" t="s">
        <v>84</v>
      </c>
    </row>
    <row r="171" spans="1:27" x14ac:dyDescent="0.2">
      <c r="A171" s="88" t="s">
        <v>85</v>
      </c>
      <c r="B171" s="89" t="s">
        <v>174</v>
      </c>
      <c r="C171" s="89"/>
      <c r="D171" s="89"/>
      <c r="E171" s="90"/>
    </row>
    <row r="172" spans="1:27" x14ac:dyDescent="0.2">
      <c r="A172" s="91" t="s">
        <v>66</v>
      </c>
      <c r="B172" s="93" t="s">
        <v>80</v>
      </c>
      <c r="C172" s="105">
        <f>ROUND(C154*2080,0)</f>
        <v>57010</v>
      </c>
      <c r="D172" s="105">
        <f>ROUND(F154*2080,0)</f>
        <v>62711</v>
      </c>
      <c r="E172" s="106">
        <f>ROUND(H154*2080,0)</f>
        <v>68983</v>
      </c>
    </row>
    <row r="173" spans="1:27" x14ac:dyDescent="0.2">
      <c r="A173" s="95" t="s">
        <v>76</v>
      </c>
      <c r="B173" s="218">
        <v>2.5000000000000001E-2</v>
      </c>
      <c r="C173" s="107">
        <f>ROUND(C155*2080,0)</f>
        <v>58436</v>
      </c>
      <c r="D173" s="107">
        <f>ROUND(F155*2080,0)</f>
        <v>64279</v>
      </c>
      <c r="E173" s="108">
        <f>ROUND(H155*2080,0)</f>
        <v>70707</v>
      </c>
    </row>
    <row r="174" spans="1:27" x14ac:dyDescent="0.2">
      <c r="A174" s="95">
        <v>1</v>
      </c>
      <c r="B174" s="218">
        <v>0.03</v>
      </c>
      <c r="C174" s="107">
        <f>ROUND(C156*2080,0)</f>
        <v>60189</v>
      </c>
      <c r="D174" s="107">
        <v>0</v>
      </c>
      <c r="E174" s="108">
        <v>0</v>
      </c>
    </row>
    <row r="175" spans="1:27" x14ac:dyDescent="0.2">
      <c r="A175" s="95">
        <v>2</v>
      </c>
      <c r="B175" s="218">
        <v>0.03</v>
      </c>
      <c r="C175" s="107">
        <v>0</v>
      </c>
      <c r="D175" s="107">
        <f t="shared" ref="D175:D186" si="127">ROUND(F157*2080,0)</f>
        <v>66208</v>
      </c>
      <c r="E175" s="108">
        <f t="shared" ref="E175:E186" si="128">ROUND(H157*2080,0)</f>
        <v>72828</v>
      </c>
    </row>
    <row r="176" spans="1:27" x14ac:dyDescent="0.2">
      <c r="A176" s="95">
        <v>3</v>
      </c>
      <c r="B176" s="218">
        <v>0.03</v>
      </c>
      <c r="C176" s="107">
        <f t="shared" ref="C176:C186" si="129">ROUND(C158*2080,0)</f>
        <v>61994</v>
      </c>
      <c r="D176" s="107">
        <f t="shared" si="127"/>
        <v>68194</v>
      </c>
      <c r="E176" s="108">
        <f t="shared" si="128"/>
        <v>75013</v>
      </c>
    </row>
    <row r="177" spans="1:27" x14ac:dyDescent="0.2">
      <c r="A177" s="95">
        <v>5</v>
      </c>
      <c r="B177" s="218">
        <v>0.03</v>
      </c>
      <c r="C177" s="107">
        <f t="shared" si="129"/>
        <v>63854</v>
      </c>
      <c r="D177" s="107">
        <f t="shared" si="127"/>
        <v>70240</v>
      </c>
      <c r="E177" s="108">
        <f t="shared" si="128"/>
        <v>77264</v>
      </c>
    </row>
    <row r="178" spans="1:27" x14ac:dyDescent="0.2">
      <c r="A178" s="95">
        <v>7</v>
      </c>
      <c r="B178" s="218">
        <v>0.03</v>
      </c>
      <c r="C178" s="107">
        <f t="shared" si="129"/>
        <v>65770</v>
      </c>
      <c r="D178" s="107">
        <f t="shared" si="127"/>
        <v>72346</v>
      </c>
      <c r="E178" s="108">
        <f t="shared" si="128"/>
        <v>79582</v>
      </c>
    </row>
    <row r="179" spans="1:27" x14ac:dyDescent="0.2">
      <c r="A179" s="95">
        <v>9</v>
      </c>
      <c r="B179" s="218">
        <v>0.03</v>
      </c>
      <c r="C179" s="107">
        <f t="shared" si="129"/>
        <v>67743</v>
      </c>
      <c r="D179" s="107">
        <f t="shared" si="127"/>
        <v>74517</v>
      </c>
      <c r="E179" s="108">
        <f t="shared" si="128"/>
        <v>81969</v>
      </c>
    </row>
    <row r="180" spans="1:27" x14ac:dyDescent="0.2">
      <c r="A180" s="95">
        <v>11</v>
      </c>
      <c r="B180" s="218">
        <v>0.03</v>
      </c>
      <c r="C180" s="107">
        <f t="shared" si="129"/>
        <v>69775</v>
      </c>
      <c r="D180" s="107">
        <f t="shared" si="127"/>
        <v>76752</v>
      </c>
      <c r="E180" s="108">
        <f t="shared" si="128"/>
        <v>84428</v>
      </c>
    </row>
    <row r="181" spans="1:27" x14ac:dyDescent="0.2">
      <c r="A181" s="95">
        <v>13</v>
      </c>
      <c r="B181" s="218">
        <v>0.03</v>
      </c>
      <c r="C181" s="107">
        <f t="shared" si="129"/>
        <v>71868</v>
      </c>
      <c r="D181" s="107">
        <f t="shared" si="127"/>
        <v>79055</v>
      </c>
      <c r="E181" s="108">
        <f t="shared" si="128"/>
        <v>86961</v>
      </c>
    </row>
    <row r="182" spans="1:27" x14ac:dyDescent="0.2">
      <c r="A182" s="95">
        <v>15</v>
      </c>
      <c r="B182" s="218">
        <v>0.03</v>
      </c>
      <c r="C182" s="107">
        <f t="shared" si="129"/>
        <v>74024</v>
      </c>
      <c r="D182" s="107">
        <f t="shared" si="127"/>
        <v>81427</v>
      </c>
      <c r="E182" s="108">
        <f t="shared" si="128"/>
        <v>89570</v>
      </c>
    </row>
    <row r="183" spans="1:27" x14ac:dyDescent="0.2">
      <c r="A183" s="95">
        <v>17</v>
      </c>
      <c r="B183" s="218">
        <v>0.03</v>
      </c>
      <c r="C183" s="107">
        <f t="shared" si="129"/>
        <v>76245</v>
      </c>
      <c r="D183" s="107">
        <f t="shared" si="127"/>
        <v>83869</v>
      </c>
      <c r="E183" s="108">
        <f t="shared" si="128"/>
        <v>92257</v>
      </c>
    </row>
    <row r="184" spans="1:27" x14ac:dyDescent="0.2">
      <c r="A184" s="95">
        <v>19</v>
      </c>
      <c r="B184" s="218">
        <v>0.03</v>
      </c>
      <c r="C184" s="107">
        <f t="shared" si="129"/>
        <v>78532</v>
      </c>
      <c r="D184" s="107">
        <f t="shared" si="127"/>
        <v>86385</v>
      </c>
      <c r="E184" s="108">
        <f t="shared" si="128"/>
        <v>95025</v>
      </c>
    </row>
    <row r="185" spans="1:27" x14ac:dyDescent="0.2">
      <c r="A185" s="95">
        <v>21</v>
      </c>
      <c r="B185" s="218">
        <v>0.03</v>
      </c>
      <c r="C185" s="107">
        <f t="shared" si="129"/>
        <v>80888</v>
      </c>
      <c r="D185" s="107">
        <f t="shared" si="127"/>
        <v>88978</v>
      </c>
      <c r="E185" s="108">
        <f t="shared" si="128"/>
        <v>97876</v>
      </c>
    </row>
    <row r="186" spans="1:27" x14ac:dyDescent="0.2">
      <c r="A186" s="101">
        <v>23</v>
      </c>
      <c r="B186" s="371">
        <v>0.02</v>
      </c>
      <c r="C186" s="109">
        <f t="shared" si="129"/>
        <v>82506</v>
      </c>
      <c r="D186" s="109">
        <f t="shared" si="127"/>
        <v>90757</v>
      </c>
      <c r="E186" s="110">
        <f t="shared" si="128"/>
        <v>99833</v>
      </c>
    </row>
    <row r="188" spans="1:27" x14ac:dyDescent="0.2">
      <c r="A188" s="374" t="s">
        <v>81</v>
      </c>
      <c r="B188" s="375"/>
      <c r="C188" s="375"/>
      <c r="D188" s="375"/>
      <c r="E188" s="375"/>
      <c r="F188" s="375"/>
      <c r="G188" s="376" t="s">
        <v>262</v>
      </c>
      <c r="H188" s="376"/>
      <c r="I188" s="377">
        <v>2.5000000000000001E-2</v>
      </c>
      <c r="J188" s="184"/>
      <c r="K188" s="184"/>
      <c r="L188" s="184"/>
      <c r="M188" s="184"/>
      <c r="N188" s="184"/>
      <c r="O188" s="378"/>
      <c r="P188" s="133">
        <v>2.5000000000000001E-2</v>
      </c>
    </row>
    <row r="189" spans="1:27" x14ac:dyDescent="0.2">
      <c r="A189" s="379" t="s">
        <v>183</v>
      </c>
      <c r="B189" s="83"/>
      <c r="C189" s="83"/>
      <c r="D189" s="83"/>
      <c r="E189" s="83"/>
      <c r="F189" s="83"/>
      <c r="G189" s="83"/>
      <c r="H189" s="83"/>
      <c r="O189" s="148"/>
      <c r="P189" s="83" t="s">
        <v>188</v>
      </c>
      <c r="V189" s="111" t="s">
        <v>187</v>
      </c>
    </row>
    <row r="190" spans="1:27" x14ac:dyDescent="0.2">
      <c r="A190" s="84" t="s">
        <v>65</v>
      </c>
      <c r="B190" s="85" t="s">
        <v>159</v>
      </c>
      <c r="C190" s="85" t="s">
        <v>82</v>
      </c>
      <c r="D190" s="85" t="s">
        <v>82</v>
      </c>
      <c r="E190" s="85" t="s">
        <v>206</v>
      </c>
      <c r="F190" s="85" t="s">
        <v>83</v>
      </c>
      <c r="G190" s="85" t="s">
        <v>83</v>
      </c>
      <c r="H190" s="85" t="s">
        <v>84</v>
      </c>
      <c r="I190" s="85" t="s">
        <v>84</v>
      </c>
      <c r="J190" s="85" t="s">
        <v>82</v>
      </c>
      <c r="K190" s="85" t="s">
        <v>82</v>
      </c>
      <c r="L190" s="85" t="s">
        <v>83</v>
      </c>
      <c r="M190" s="85" t="s">
        <v>83</v>
      </c>
      <c r="N190" s="85" t="s">
        <v>84</v>
      </c>
      <c r="O190" s="86" t="s">
        <v>84</v>
      </c>
      <c r="P190" s="117" t="s">
        <v>82</v>
      </c>
      <c r="Q190" s="117" t="s">
        <v>82</v>
      </c>
      <c r="R190" s="117" t="s">
        <v>83</v>
      </c>
      <c r="S190" s="117" t="s">
        <v>83</v>
      </c>
      <c r="T190" s="117" t="s">
        <v>84</v>
      </c>
      <c r="U190" s="117" t="s">
        <v>84</v>
      </c>
      <c r="V190" s="117" t="s">
        <v>82</v>
      </c>
      <c r="W190" s="117" t="s">
        <v>82</v>
      </c>
      <c r="X190" s="117" t="s">
        <v>83</v>
      </c>
      <c r="Y190" s="117" t="s">
        <v>83</v>
      </c>
      <c r="Z190" s="117" t="s">
        <v>84</v>
      </c>
      <c r="AA190" s="117" t="s">
        <v>84</v>
      </c>
    </row>
    <row r="191" spans="1:27" x14ac:dyDescent="0.2">
      <c r="A191" s="88" t="s">
        <v>85</v>
      </c>
      <c r="B191" s="89" t="s">
        <v>174</v>
      </c>
      <c r="C191" s="89" t="s">
        <v>86</v>
      </c>
      <c r="D191" s="89" t="s">
        <v>87</v>
      </c>
      <c r="E191" s="89" t="s">
        <v>87</v>
      </c>
      <c r="F191" s="89" t="s">
        <v>86</v>
      </c>
      <c r="G191" s="89" t="s">
        <v>87</v>
      </c>
      <c r="H191" s="89" t="s">
        <v>86</v>
      </c>
      <c r="I191" s="89" t="s">
        <v>87</v>
      </c>
      <c r="J191" s="89" t="s">
        <v>207</v>
      </c>
      <c r="K191" s="89" t="s">
        <v>208</v>
      </c>
      <c r="L191" s="89" t="s">
        <v>207</v>
      </c>
      <c r="M191" s="89" t="s">
        <v>208</v>
      </c>
      <c r="N191" s="89" t="s">
        <v>207</v>
      </c>
      <c r="O191" s="90" t="s">
        <v>208</v>
      </c>
      <c r="P191" s="117" t="s">
        <v>86</v>
      </c>
      <c r="Q191" s="117" t="s">
        <v>87</v>
      </c>
      <c r="R191" s="117" t="s">
        <v>86</v>
      </c>
      <c r="S191" s="117" t="s">
        <v>87</v>
      </c>
      <c r="T191" s="117" t="s">
        <v>86</v>
      </c>
      <c r="U191" s="117" t="s">
        <v>87</v>
      </c>
      <c r="V191" s="117" t="s">
        <v>86</v>
      </c>
      <c r="W191" s="117" t="s">
        <v>87</v>
      </c>
      <c r="X191" s="117" t="s">
        <v>86</v>
      </c>
      <c r="Y191" s="117" t="s">
        <v>87</v>
      </c>
      <c r="Z191" s="117" t="s">
        <v>86</v>
      </c>
      <c r="AA191" s="117" t="s">
        <v>87</v>
      </c>
    </row>
    <row r="192" spans="1:27" x14ac:dyDescent="0.2">
      <c r="A192" s="91" t="s">
        <v>66</v>
      </c>
      <c r="B192" s="99" t="s">
        <v>80</v>
      </c>
      <c r="C192" s="99">
        <f t="shared" ref="C192:D194" si="130">ROUND(C154*1.025, 4)</f>
        <v>28.094000000000001</v>
      </c>
      <c r="D192" s="99">
        <f t="shared" si="130"/>
        <v>20.067699999999999</v>
      </c>
      <c r="E192" s="99" t="s">
        <v>80</v>
      </c>
      <c r="F192" s="99">
        <f t="shared" ref="F192:I193" si="131">ROUND(F154*1.025, 4)</f>
        <v>30.903400000000001</v>
      </c>
      <c r="G192" s="99">
        <f t="shared" si="131"/>
        <v>22.074400000000001</v>
      </c>
      <c r="H192" s="99">
        <f t="shared" si="131"/>
        <v>33.993899999999996</v>
      </c>
      <c r="I192" s="99">
        <f t="shared" si="131"/>
        <v>24.2818</v>
      </c>
      <c r="J192" s="113">
        <f>ROUND(C192*1.5,4)</f>
        <v>42.140999999999998</v>
      </c>
      <c r="K192" s="113">
        <f>ROUND(D192*1.5,4)</f>
        <v>30.101600000000001</v>
      </c>
      <c r="L192" s="113">
        <f>ROUND(F192*1.5,4)</f>
        <v>46.3551</v>
      </c>
      <c r="M192" s="113">
        <f>ROUND(G192*1.5,4)</f>
        <v>33.111600000000003</v>
      </c>
      <c r="N192" s="113">
        <f>ROUND(H192*1.5,4)</f>
        <v>50.990900000000003</v>
      </c>
      <c r="O192" s="369">
        <f t="shared" ref="O192:O193" si="132">ROUND(I192*1.5,4)</f>
        <v>36.422699999999999</v>
      </c>
      <c r="V192" s="215">
        <f>(C192-C154)/C154</f>
        <v>2.499927030734661E-2</v>
      </c>
      <c r="W192" s="215">
        <f t="shared" ref="W192:W194" si="133">(D192-D154)/D154</f>
        <v>2.5002298474834237E-2</v>
      </c>
      <c r="X192" s="215"/>
      <c r="Y192" s="215">
        <f t="shared" ref="Y192:Y193" si="134">(F192-F154)/F154</f>
        <v>2.4998590367400077E-2</v>
      </c>
      <c r="Z192" s="215">
        <f t="shared" ref="Z192:Z193" si="135">(G192-G154)/G154</f>
        <v>2.4999999999999967E-2</v>
      </c>
      <c r="AA192" s="215">
        <f t="shared" ref="AA192:AA193" si="136">(H192-H154)/H154</f>
        <v>2.499939695098408E-2</v>
      </c>
    </row>
    <row r="193" spans="1:27" x14ac:dyDescent="0.2">
      <c r="A193" s="95" t="s">
        <v>76</v>
      </c>
      <c r="B193" s="218">
        <v>2.5000000000000001E-2</v>
      </c>
      <c r="C193" s="99">
        <f t="shared" si="130"/>
        <v>28.796500000000002</v>
      </c>
      <c r="D193" s="99">
        <f t="shared" si="130"/>
        <v>20.569199999999999</v>
      </c>
      <c r="E193" s="99" t="s">
        <v>80</v>
      </c>
      <c r="F193" s="99">
        <f t="shared" si="131"/>
        <v>31.676200000000001</v>
      </c>
      <c r="G193" s="99">
        <f t="shared" si="131"/>
        <v>22.626100000000001</v>
      </c>
      <c r="H193" s="99">
        <f t="shared" si="131"/>
        <v>34.843499999999999</v>
      </c>
      <c r="I193" s="99">
        <f t="shared" si="131"/>
        <v>24.8886</v>
      </c>
      <c r="J193" s="119">
        <f t="shared" ref="J193:J194" si="137">ROUND(C193*1.5,4)</f>
        <v>43.194800000000001</v>
      </c>
      <c r="K193" s="119">
        <f t="shared" ref="K193:K194" si="138">ROUND(D193*1.5,4)</f>
        <v>30.8538</v>
      </c>
      <c r="L193" s="119">
        <f t="shared" ref="L193" si="139">ROUND(F193*1.5,4)</f>
        <v>47.514299999999999</v>
      </c>
      <c r="M193" s="119">
        <f t="shared" ref="M193" si="140">ROUND(G193*1.5,4)</f>
        <v>33.9392</v>
      </c>
      <c r="N193" s="119">
        <f t="shared" ref="N193" si="141">ROUND(H193*1.5,4)</f>
        <v>52.265300000000003</v>
      </c>
      <c r="O193" s="370">
        <f t="shared" si="132"/>
        <v>37.332900000000002</v>
      </c>
      <c r="P193" s="215">
        <f>(C193-C192)/C192</f>
        <v>2.5005339218338453E-2</v>
      </c>
      <c r="Q193" s="215">
        <f>(D193-D192)/D192</f>
        <v>2.4990407470711646E-2</v>
      </c>
      <c r="R193" s="215">
        <f>(F193-F192)/F192</f>
        <v>2.5006957163289479E-2</v>
      </c>
      <c r="S193" s="215">
        <f>(G193-G192)/G192</f>
        <v>2.4992751784872987E-2</v>
      </c>
      <c r="T193" s="215">
        <f t="shared" ref="T193" si="142">(H193-H192)/H192</f>
        <v>2.4992719281988898E-2</v>
      </c>
      <c r="U193" s="215">
        <f t="shared" ref="U193" si="143">(I193-I192)/I192</f>
        <v>2.49899101384576E-2</v>
      </c>
      <c r="V193" s="215">
        <f t="shared" ref="V193:V194" si="144">(C193-C155)/C155</f>
        <v>2.5001690746455689E-2</v>
      </c>
      <c r="W193" s="215">
        <f t="shared" si="133"/>
        <v>2.5000622897720176E-2</v>
      </c>
      <c r="X193" s="215"/>
      <c r="Y193" s="215">
        <f t="shared" si="134"/>
        <v>2.5000323586896044E-2</v>
      </c>
      <c r="Z193" s="215">
        <f t="shared" si="135"/>
        <v>2.5002038578974539E-2</v>
      </c>
      <c r="AA193" s="215">
        <f t="shared" si="136"/>
        <v>2.4998749768339486E-2</v>
      </c>
    </row>
    <row r="194" spans="1:27" x14ac:dyDescent="0.2">
      <c r="A194" s="95">
        <v>1</v>
      </c>
      <c r="B194" s="218">
        <v>0.03</v>
      </c>
      <c r="C194" s="99">
        <f t="shared" si="130"/>
        <v>29.660299999999999</v>
      </c>
      <c r="D194" s="99">
        <f t="shared" si="130"/>
        <v>21.186299999999999</v>
      </c>
      <c r="E194" s="99" t="s">
        <v>80</v>
      </c>
      <c r="F194" s="99" t="s">
        <v>80</v>
      </c>
      <c r="G194" s="99" t="s">
        <v>80</v>
      </c>
      <c r="H194" s="99" t="s">
        <v>80</v>
      </c>
      <c r="I194" s="99" t="s">
        <v>80</v>
      </c>
      <c r="J194" s="119">
        <f t="shared" si="137"/>
        <v>44.490499999999997</v>
      </c>
      <c r="K194" s="119">
        <f t="shared" si="138"/>
        <v>31.779499999999999</v>
      </c>
      <c r="L194" s="97" t="s">
        <v>80</v>
      </c>
      <c r="M194" s="97" t="s">
        <v>80</v>
      </c>
      <c r="N194" s="97" t="s">
        <v>80</v>
      </c>
      <c r="O194" s="98" t="s">
        <v>80</v>
      </c>
      <c r="P194" s="215">
        <f>(C194-C193)/C193</f>
        <v>2.9996700987967206E-2</v>
      </c>
      <c r="Q194" s="215">
        <f>(D194-D193)/D193</f>
        <v>3.0001166793069283E-2</v>
      </c>
      <c r="R194" s="215"/>
      <c r="S194" s="215"/>
      <c r="T194" s="215"/>
      <c r="U194" s="215"/>
      <c r="V194" s="215">
        <f t="shared" si="144"/>
        <v>2.4999222446080886E-2</v>
      </c>
      <c r="W194" s="215">
        <f t="shared" si="133"/>
        <v>2.4998064790803895E-2</v>
      </c>
      <c r="X194" s="215"/>
      <c r="Y194" s="215"/>
      <c r="Z194" s="215"/>
      <c r="AA194" s="215"/>
    </row>
    <row r="195" spans="1:27" x14ac:dyDescent="0.2">
      <c r="A195" s="95">
        <v>2</v>
      </c>
      <c r="B195" s="218">
        <v>0.03</v>
      </c>
      <c r="C195" s="99" t="s">
        <v>80</v>
      </c>
      <c r="D195" s="99" t="s">
        <v>80</v>
      </c>
      <c r="E195" s="99" t="s">
        <v>80</v>
      </c>
      <c r="F195" s="99">
        <f t="shared" ref="F195:I206" si="145">ROUND(F157*1.025, 4)</f>
        <v>32.626399999999997</v>
      </c>
      <c r="G195" s="99">
        <f t="shared" si="145"/>
        <v>23.3048</v>
      </c>
      <c r="H195" s="99">
        <f t="shared" si="145"/>
        <v>35.8887</v>
      </c>
      <c r="I195" s="99">
        <f t="shared" si="145"/>
        <v>25.6355</v>
      </c>
      <c r="J195" s="97" t="s">
        <v>80</v>
      </c>
      <c r="K195" s="97" t="s">
        <v>80</v>
      </c>
      <c r="L195" s="119">
        <f t="shared" ref="L195" si="146">ROUND(F195*1.5,4)</f>
        <v>48.939599999999999</v>
      </c>
      <c r="M195" s="119">
        <f t="shared" ref="M195" si="147">ROUND(G195*1.5,4)</f>
        <v>34.9572</v>
      </c>
      <c r="N195" s="119">
        <f t="shared" ref="N195:N206" si="148">ROUND(H195*1.5,4)</f>
        <v>53.833100000000002</v>
      </c>
      <c r="O195" s="370">
        <f t="shared" ref="O195:O206" si="149">ROUND(I195*1.5,4)</f>
        <v>38.453299999999999</v>
      </c>
      <c r="P195" s="215"/>
      <c r="Q195" s="215"/>
      <c r="R195" s="215">
        <f>(F195-F193)/F193</f>
        <v>2.9997285027875669E-2</v>
      </c>
      <c r="S195" s="215">
        <f>(G195-G193)/G193</f>
        <v>2.9996331670062413E-2</v>
      </c>
      <c r="T195" s="215">
        <f>(H195-H193)/H193</f>
        <v>2.9996986525463898E-2</v>
      </c>
      <c r="U195" s="215">
        <f>(I195-I193)/I193</f>
        <v>3.0009723327145767E-2</v>
      </c>
      <c r="V195" s="215"/>
      <c r="W195" s="215"/>
      <c r="X195" s="215"/>
      <c r="Y195" s="215">
        <f t="shared" ref="Y195:Y206" si="150">(F195-F157)/F157</f>
        <v>2.5001099570853086E-2</v>
      </c>
      <c r="Z195" s="215">
        <f t="shared" ref="Z195:Z206" si="151">(G195-G157)/G157</f>
        <v>2.4999560176633084E-2</v>
      </c>
      <c r="AA195" s="215">
        <f t="shared" ref="AA195:AA206" si="152">(H195-H157)/H157</f>
        <v>2.4999000382710704E-2</v>
      </c>
    </row>
    <row r="196" spans="1:27" x14ac:dyDescent="0.2">
      <c r="A196" s="95">
        <v>3</v>
      </c>
      <c r="B196" s="218">
        <v>0.03</v>
      </c>
      <c r="C196" s="99">
        <f t="shared" ref="C196:E206" si="153">ROUND(C158*1.025, 4)</f>
        <v>30.5501</v>
      </c>
      <c r="D196" s="99">
        <f t="shared" si="153"/>
        <v>21.8218</v>
      </c>
      <c r="E196" s="99">
        <f t="shared" si="153"/>
        <v>2.1821000000000002</v>
      </c>
      <c r="F196" s="99">
        <f t="shared" si="145"/>
        <v>33.6051</v>
      </c>
      <c r="G196" s="99">
        <f t="shared" si="145"/>
        <v>24.004100000000001</v>
      </c>
      <c r="H196" s="99">
        <f t="shared" si="145"/>
        <v>36.965600000000002</v>
      </c>
      <c r="I196" s="99">
        <f t="shared" si="145"/>
        <v>26.404399999999999</v>
      </c>
      <c r="J196" s="119">
        <f>ROUND(C196*1.5,4)</f>
        <v>45.825200000000002</v>
      </c>
      <c r="K196" s="119">
        <f>ROUND(D196*1.5,4)</f>
        <v>32.732700000000001</v>
      </c>
      <c r="L196" s="119">
        <f>ROUND(F196*1.5,4)</f>
        <v>50.407699999999998</v>
      </c>
      <c r="M196" s="119">
        <f>ROUND(G196*1.5,4)</f>
        <v>36.0062</v>
      </c>
      <c r="N196" s="119">
        <f t="shared" si="148"/>
        <v>55.448399999999999</v>
      </c>
      <c r="O196" s="370">
        <f t="shared" si="149"/>
        <v>39.6066</v>
      </c>
      <c r="P196" s="215">
        <f>(C196-C194)/C194</f>
        <v>2.9999696564094128E-2</v>
      </c>
      <c r="Q196" s="215">
        <f>(D196-D194)/D194</f>
        <v>2.9995799172106524E-2</v>
      </c>
      <c r="R196" s="215">
        <f t="shared" ref="R196:R206" si="154">(F196-F195)/F195</f>
        <v>2.9997180197631475E-2</v>
      </c>
      <c r="S196" s="215">
        <f t="shared" ref="S196:S206" si="155">(G196-G195)/G195</f>
        <v>3.0006693899969145E-2</v>
      </c>
      <c r="T196" s="215">
        <f t="shared" ref="T196:T206" si="156">(H196-H195)/H195</f>
        <v>3.0006659477774394E-2</v>
      </c>
      <c r="U196" s="215">
        <f t="shared" ref="U196:U206" si="157">(I196-I195)/I195</f>
        <v>2.9993563612958535E-2</v>
      </c>
      <c r="V196" s="215">
        <f t="shared" ref="V196:V206" si="158">(C196-C158)/C158</f>
        <v>2.499916121456134E-2</v>
      </c>
      <c r="W196" s="215">
        <f t="shared" ref="W196:W206" si="159">(D196-D158)/D158</f>
        <v>2.4998121148354105E-2</v>
      </c>
      <c r="X196" s="215">
        <f t="shared" ref="X196:X206" si="160">(E196-E158)/E158</f>
        <v>2.4989431161632939E-2</v>
      </c>
      <c r="Y196" s="215">
        <f t="shared" si="150"/>
        <v>2.4998856201674559E-2</v>
      </c>
      <c r="Z196" s="215">
        <f t="shared" si="151"/>
        <v>2.5001494538529189E-2</v>
      </c>
      <c r="AA196" s="215">
        <f t="shared" si="152"/>
        <v>2.5000000000000053E-2</v>
      </c>
    </row>
    <row r="197" spans="1:27" x14ac:dyDescent="0.2">
      <c r="A197" s="95">
        <v>5</v>
      </c>
      <c r="B197" s="218">
        <v>0.03</v>
      </c>
      <c r="C197" s="99">
        <f t="shared" si="153"/>
        <v>31.4666</v>
      </c>
      <c r="D197" s="99">
        <f t="shared" si="153"/>
        <v>22.476500000000001</v>
      </c>
      <c r="E197" s="99">
        <f t="shared" si="153"/>
        <v>2.2477</v>
      </c>
      <c r="F197" s="99">
        <f t="shared" si="145"/>
        <v>34.613300000000002</v>
      </c>
      <c r="G197" s="99">
        <f t="shared" si="145"/>
        <v>24.7242</v>
      </c>
      <c r="H197" s="99">
        <f t="shared" si="145"/>
        <v>38.0747</v>
      </c>
      <c r="I197" s="99">
        <f t="shared" si="145"/>
        <v>27.1966</v>
      </c>
      <c r="J197" s="119">
        <f t="shared" ref="J197:J206" si="161">ROUND(C197*1.5,4)</f>
        <v>47.1999</v>
      </c>
      <c r="K197" s="119">
        <f t="shared" ref="K197:K206" si="162">ROUND(D197*1.5,4)</f>
        <v>33.714799999999997</v>
      </c>
      <c r="L197" s="119">
        <f t="shared" ref="L197:L206" si="163">ROUND(F197*1.5,4)</f>
        <v>51.92</v>
      </c>
      <c r="M197" s="119">
        <f t="shared" ref="M197:M206" si="164">ROUND(G197*1.5,4)</f>
        <v>37.086300000000001</v>
      </c>
      <c r="N197" s="119">
        <f t="shared" si="148"/>
        <v>57.112099999999998</v>
      </c>
      <c r="O197" s="370">
        <f t="shared" si="149"/>
        <v>40.794899999999998</v>
      </c>
      <c r="P197" s="215">
        <f t="shared" ref="P197:P206" si="165">(C197-C196)/C196</f>
        <v>2.9999901800648744E-2</v>
      </c>
      <c r="Q197" s="215">
        <f t="shared" ref="Q197:Q206" si="166">(D197-D196)/D196</f>
        <v>3.0002107983759446E-2</v>
      </c>
      <c r="R197" s="215">
        <f t="shared" si="154"/>
        <v>3.0001398597236793E-2</v>
      </c>
      <c r="S197" s="215">
        <f t="shared" si="155"/>
        <v>2.9999041830353922E-2</v>
      </c>
      <c r="T197" s="215">
        <f t="shared" si="156"/>
        <v>3.0003570887527808E-2</v>
      </c>
      <c r="U197" s="215">
        <f t="shared" si="157"/>
        <v>3.000257532835441E-2</v>
      </c>
      <c r="V197" s="215">
        <f t="shared" si="158"/>
        <v>2.5000732920509014E-2</v>
      </c>
      <c r="W197" s="215">
        <f t="shared" si="159"/>
        <v>2.499965797622257E-2</v>
      </c>
      <c r="X197" s="215">
        <f t="shared" si="160"/>
        <v>2.4989739614209579E-2</v>
      </c>
      <c r="Y197" s="215">
        <f t="shared" si="150"/>
        <v>2.4999185646049218E-2</v>
      </c>
      <c r="Z197" s="215">
        <f t="shared" si="151"/>
        <v>2.4998756280781964E-2</v>
      </c>
      <c r="AA197" s="215">
        <f t="shared" si="152"/>
        <v>2.5001346039950443E-2</v>
      </c>
    </row>
    <row r="198" spans="1:27" x14ac:dyDescent="0.2">
      <c r="A198" s="95">
        <v>7</v>
      </c>
      <c r="B198" s="218">
        <v>0.03</v>
      </c>
      <c r="C198" s="366">
        <f t="shared" si="153"/>
        <v>32.410499999999999</v>
      </c>
      <c r="D198" s="99">
        <f t="shared" si="153"/>
        <v>23.1508</v>
      </c>
      <c r="E198" s="99">
        <f t="shared" si="153"/>
        <v>2.3153000000000001</v>
      </c>
      <c r="F198" s="99">
        <f t="shared" si="145"/>
        <v>35.651400000000002</v>
      </c>
      <c r="G198" s="99">
        <f t="shared" si="145"/>
        <v>25.466100000000001</v>
      </c>
      <c r="H198" s="99">
        <f t="shared" si="145"/>
        <v>39.216900000000003</v>
      </c>
      <c r="I198" s="99">
        <f t="shared" si="145"/>
        <v>28.012599999999999</v>
      </c>
      <c r="J198" s="119">
        <f t="shared" si="161"/>
        <v>48.6158</v>
      </c>
      <c r="K198" s="119">
        <f t="shared" si="162"/>
        <v>34.726199999999999</v>
      </c>
      <c r="L198" s="119">
        <f t="shared" si="163"/>
        <v>53.4771</v>
      </c>
      <c r="M198" s="119">
        <f t="shared" si="164"/>
        <v>38.199199999999998</v>
      </c>
      <c r="N198" s="119">
        <f t="shared" si="148"/>
        <v>58.825400000000002</v>
      </c>
      <c r="O198" s="370">
        <f t="shared" si="149"/>
        <v>42.018900000000002</v>
      </c>
      <c r="P198" s="215">
        <f t="shared" si="165"/>
        <v>2.9996885586621985E-2</v>
      </c>
      <c r="Q198" s="215">
        <f t="shared" si="166"/>
        <v>3.0000222454563599E-2</v>
      </c>
      <c r="R198" s="215">
        <f t="shared" si="154"/>
        <v>2.9991361702004719E-2</v>
      </c>
      <c r="S198" s="215">
        <f t="shared" si="155"/>
        <v>3.0007037639236098E-2</v>
      </c>
      <c r="T198" s="215">
        <f t="shared" si="156"/>
        <v>2.9998923169453798E-2</v>
      </c>
      <c r="U198" s="215">
        <f t="shared" si="157"/>
        <v>3.0003750468808561E-2</v>
      </c>
      <c r="V198" s="215">
        <f t="shared" si="158"/>
        <v>2.4999999999999935E-2</v>
      </c>
      <c r="W198" s="215">
        <f t="shared" si="159"/>
        <v>2.5002103063388632E-2</v>
      </c>
      <c r="X198" s="215">
        <f t="shared" si="160"/>
        <v>2.5013281388347894E-2</v>
      </c>
      <c r="Y198" s="215">
        <f t="shared" si="150"/>
        <v>2.4998634347174885E-2</v>
      </c>
      <c r="Z198" s="215">
        <f t="shared" si="151"/>
        <v>2.4998993761320268E-2</v>
      </c>
      <c r="AA198" s="215">
        <f t="shared" si="152"/>
        <v>2.4999738633156098E-2</v>
      </c>
    </row>
    <row r="199" spans="1:27" x14ac:dyDescent="0.2">
      <c r="A199" s="95">
        <v>9</v>
      </c>
      <c r="B199" s="218">
        <v>0.03</v>
      </c>
      <c r="C199" s="99">
        <f t="shared" si="153"/>
        <v>33.382899999999999</v>
      </c>
      <c r="D199" s="99">
        <f t="shared" si="153"/>
        <v>23.845400000000001</v>
      </c>
      <c r="E199" s="99">
        <f t="shared" si="153"/>
        <v>2.3845000000000001</v>
      </c>
      <c r="F199" s="99">
        <f t="shared" si="145"/>
        <v>36.7211</v>
      </c>
      <c r="G199" s="99">
        <f t="shared" si="145"/>
        <v>26.229900000000001</v>
      </c>
      <c r="H199" s="99">
        <f t="shared" si="145"/>
        <v>40.3934</v>
      </c>
      <c r="I199" s="99">
        <f t="shared" si="145"/>
        <v>28.852900000000002</v>
      </c>
      <c r="J199" s="119">
        <f t="shared" si="161"/>
        <v>50.074399999999997</v>
      </c>
      <c r="K199" s="119">
        <f t="shared" si="162"/>
        <v>35.768099999999997</v>
      </c>
      <c r="L199" s="119">
        <f t="shared" si="163"/>
        <v>55.081699999999998</v>
      </c>
      <c r="M199" s="119">
        <f t="shared" si="164"/>
        <v>39.344900000000003</v>
      </c>
      <c r="N199" s="119">
        <f t="shared" si="148"/>
        <v>60.5901</v>
      </c>
      <c r="O199" s="370">
        <f t="shared" si="149"/>
        <v>43.279400000000003</v>
      </c>
      <c r="P199" s="215">
        <f t="shared" si="165"/>
        <v>3.0002622606871244E-2</v>
      </c>
      <c r="Q199" s="215">
        <f t="shared" si="166"/>
        <v>3.0003282823919744E-2</v>
      </c>
      <c r="R199" s="215">
        <f t="shared" si="154"/>
        <v>3.0004431803519565E-2</v>
      </c>
      <c r="S199" s="215">
        <f t="shared" si="155"/>
        <v>2.999281397622721E-2</v>
      </c>
      <c r="T199" s="215">
        <f t="shared" si="156"/>
        <v>2.999982150552433E-2</v>
      </c>
      <c r="U199" s="215">
        <f t="shared" si="157"/>
        <v>2.999721553872196E-2</v>
      </c>
      <c r="V199" s="215">
        <f t="shared" si="158"/>
        <v>2.4999462674285423E-2</v>
      </c>
      <c r="W199" s="215">
        <f t="shared" si="159"/>
        <v>2.5000214926194416E-2</v>
      </c>
      <c r="X199" s="215">
        <f t="shared" si="160"/>
        <v>2.5018269354769487E-2</v>
      </c>
      <c r="Y199" s="215">
        <f t="shared" si="150"/>
        <v>2.4998953259549813E-2</v>
      </c>
      <c r="Z199" s="215">
        <f t="shared" si="151"/>
        <v>2.5001856186572191E-2</v>
      </c>
      <c r="AA199" s="215">
        <f t="shared" si="152"/>
        <v>2.4999873122852578E-2</v>
      </c>
    </row>
    <row r="200" spans="1:27" x14ac:dyDescent="0.2">
      <c r="A200" s="95">
        <v>11</v>
      </c>
      <c r="B200" s="218">
        <v>0.03</v>
      </c>
      <c r="C200" s="99">
        <f t="shared" si="153"/>
        <v>34.384300000000003</v>
      </c>
      <c r="D200" s="99">
        <f t="shared" si="153"/>
        <v>24.560600000000001</v>
      </c>
      <c r="E200" s="99">
        <f t="shared" si="153"/>
        <v>2.456</v>
      </c>
      <c r="F200" s="99">
        <f t="shared" si="145"/>
        <v>37.822699999999998</v>
      </c>
      <c r="G200" s="99">
        <f t="shared" si="145"/>
        <v>27.0166</v>
      </c>
      <c r="H200" s="99">
        <f t="shared" si="145"/>
        <v>41.605200000000004</v>
      </c>
      <c r="I200" s="99">
        <f t="shared" si="145"/>
        <v>29.718399999999999</v>
      </c>
      <c r="J200" s="119">
        <f t="shared" si="161"/>
        <v>51.576500000000003</v>
      </c>
      <c r="K200" s="119">
        <f t="shared" si="162"/>
        <v>36.840899999999998</v>
      </c>
      <c r="L200" s="119">
        <f t="shared" si="163"/>
        <v>56.734099999999998</v>
      </c>
      <c r="M200" s="119">
        <f t="shared" si="164"/>
        <v>40.524900000000002</v>
      </c>
      <c r="N200" s="119">
        <f t="shared" si="148"/>
        <v>62.407800000000002</v>
      </c>
      <c r="O200" s="370">
        <f t="shared" si="149"/>
        <v>44.577599999999997</v>
      </c>
      <c r="P200" s="215">
        <f t="shared" si="165"/>
        <v>2.9997393875307532E-2</v>
      </c>
      <c r="Q200" s="215">
        <f t="shared" si="166"/>
        <v>2.9993206236842297E-2</v>
      </c>
      <c r="R200" s="215">
        <f t="shared" si="154"/>
        <v>2.9999101334110299E-2</v>
      </c>
      <c r="S200" s="215">
        <f t="shared" si="155"/>
        <v>2.9992489487188273E-2</v>
      </c>
      <c r="T200" s="215">
        <f t="shared" si="156"/>
        <v>2.9999950486960834E-2</v>
      </c>
      <c r="U200" s="215">
        <f t="shared" si="157"/>
        <v>2.9996984705176852E-2</v>
      </c>
      <c r="V200" s="215">
        <f t="shared" si="158"/>
        <v>2.4998733071601033E-2</v>
      </c>
      <c r="W200" s="215">
        <f t="shared" si="159"/>
        <v>2.4998330662393171E-2</v>
      </c>
      <c r="X200" s="215">
        <f t="shared" si="160"/>
        <v>2.4998956637869805E-2</v>
      </c>
      <c r="Y200" s="215">
        <f t="shared" si="150"/>
        <v>2.4999864499379392E-2</v>
      </c>
      <c r="Z200" s="215">
        <f t="shared" si="151"/>
        <v>2.4998387567959236E-2</v>
      </c>
      <c r="AA200" s="215">
        <f t="shared" si="152"/>
        <v>2.5000985454688818E-2</v>
      </c>
    </row>
    <row r="201" spans="1:27" x14ac:dyDescent="0.2">
      <c r="A201" s="95">
        <v>13</v>
      </c>
      <c r="B201" s="218">
        <v>0.03</v>
      </c>
      <c r="C201" s="99">
        <f t="shared" si="153"/>
        <v>35.415900000000001</v>
      </c>
      <c r="D201" s="99">
        <f t="shared" si="153"/>
        <v>25.297499999999999</v>
      </c>
      <c r="E201" s="99">
        <f t="shared" si="153"/>
        <v>2.5297999999999998</v>
      </c>
      <c r="F201" s="99">
        <f t="shared" si="145"/>
        <v>38.9574</v>
      </c>
      <c r="G201" s="99">
        <f t="shared" si="145"/>
        <v>27.827200000000001</v>
      </c>
      <c r="H201" s="99">
        <f t="shared" si="145"/>
        <v>42.853499999999997</v>
      </c>
      <c r="I201" s="99">
        <f t="shared" si="145"/>
        <v>30.610099999999999</v>
      </c>
      <c r="J201" s="119">
        <f t="shared" si="161"/>
        <v>53.123899999999999</v>
      </c>
      <c r="K201" s="119">
        <f t="shared" si="162"/>
        <v>37.946300000000001</v>
      </c>
      <c r="L201" s="119">
        <f t="shared" si="163"/>
        <v>58.436100000000003</v>
      </c>
      <c r="M201" s="119">
        <f t="shared" si="164"/>
        <v>41.7408</v>
      </c>
      <c r="N201" s="119">
        <f t="shared" si="148"/>
        <v>64.280299999999997</v>
      </c>
      <c r="O201" s="370">
        <f t="shared" si="149"/>
        <v>45.915199999999999</v>
      </c>
      <c r="P201" s="215">
        <f t="shared" si="165"/>
        <v>3.0002064895897178E-2</v>
      </c>
      <c r="Q201" s="215">
        <f t="shared" si="166"/>
        <v>3.0003338680651064E-2</v>
      </c>
      <c r="R201" s="215">
        <f t="shared" si="154"/>
        <v>3.0000502343830619E-2</v>
      </c>
      <c r="S201" s="215">
        <f t="shared" si="155"/>
        <v>3.0003775456571177E-2</v>
      </c>
      <c r="T201" s="215">
        <f t="shared" si="156"/>
        <v>3.0003461105823147E-2</v>
      </c>
      <c r="U201" s="215">
        <f t="shared" si="157"/>
        <v>3.0004980079681283E-2</v>
      </c>
      <c r="V201" s="215">
        <f t="shared" si="158"/>
        <v>2.4999927645497598E-2</v>
      </c>
      <c r="W201" s="215">
        <f t="shared" si="159"/>
        <v>2.4999493527278659E-2</v>
      </c>
      <c r="X201" s="215">
        <f t="shared" si="160"/>
        <v>2.499898707507785E-2</v>
      </c>
      <c r="Y201" s="215">
        <f t="shared" si="150"/>
        <v>2.5000526216085436E-2</v>
      </c>
      <c r="Z201" s="215">
        <f t="shared" si="151"/>
        <v>2.4999539569405409E-2</v>
      </c>
      <c r="AA201" s="215">
        <f t="shared" si="152"/>
        <v>2.4999820609783084E-2</v>
      </c>
    </row>
    <row r="202" spans="1:27" x14ac:dyDescent="0.2">
      <c r="A202" s="95">
        <v>15</v>
      </c>
      <c r="B202" s="218">
        <v>0.03</v>
      </c>
      <c r="C202" s="99">
        <f t="shared" si="153"/>
        <v>36.478299999999997</v>
      </c>
      <c r="D202" s="99">
        <f t="shared" si="153"/>
        <v>26.0565</v>
      </c>
      <c r="E202" s="99">
        <f t="shared" si="153"/>
        <v>2.6055999999999999</v>
      </c>
      <c r="F202" s="99">
        <f t="shared" si="145"/>
        <v>40.126199999999997</v>
      </c>
      <c r="G202" s="99">
        <f t="shared" si="145"/>
        <v>28.662099999999999</v>
      </c>
      <c r="H202" s="99">
        <f t="shared" si="145"/>
        <v>44.139099999999999</v>
      </c>
      <c r="I202" s="99">
        <f t="shared" si="145"/>
        <v>31.528500000000001</v>
      </c>
      <c r="J202" s="119">
        <f t="shared" si="161"/>
        <v>54.717500000000001</v>
      </c>
      <c r="K202" s="119">
        <f t="shared" si="162"/>
        <v>39.084800000000001</v>
      </c>
      <c r="L202" s="119">
        <f t="shared" si="163"/>
        <v>60.189300000000003</v>
      </c>
      <c r="M202" s="119">
        <f t="shared" si="164"/>
        <v>42.993200000000002</v>
      </c>
      <c r="N202" s="119">
        <f t="shared" si="148"/>
        <v>66.208699999999993</v>
      </c>
      <c r="O202" s="370">
        <f t="shared" si="149"/>
        <v>47.2928</v>
      </c>
      <c r="P202" s="215">
        <f t="shared" si="165"/>
        <v>2.9997825835288577E-2</v>
      </c>
      <c r="Q202" s="215">
        <f t="shared" si="166"/>
        <v>3.0002964719833991E-2</v>
      </c>
      <c r="R202" s="215">
        <f t="shared" si="154"/>
        <v>3.00020021870042E-2</v>
      </c>
      <c r="S202" s="215">
        <f t="shared" si="155"/>
        <v>3.0003018629254741E-2</v>
      </c>
      <c r="T202" s="215">
        <f t="shared" si="156"/>
        <v>2.9999883323415879E-2</v>
      </c>
      <c r="U202" s="215">
        <f t="shared" si="157"/>
        <v>3.0003168888700197E-2</v>
      </c>
      <c r="V202" s="215">
        <f t="shared" si="158"/>
        <v>2.4999578516715963E-2</v>
      </c>
      <c r="W202" s="215">
        <f t="shared" si="159"/>
        <v>2.499901656111091E-2</v>
      </c>
      <c r="X202" s="215">
        <f t="shared" si="160"/>
        <v>2.5019669551534267E-2</v>
      </c>
      <c r="Y202" s="215">
        <f t="shared" si="150"/>
        <v>2.5000319305191809E-2</v>
      </c>
      <c r="Z202" s="215">
        <f t="shared" si="151"/>
        <v>2.5000894038550863E-2</v>
      </c>
      <c r="AA202" s="215">
        <f t="shared" si="152"/>
        <v>2.5000870827285901E-2</v>
      </c>
    </row>
    <row r="203" spans="1:27" x14ac:dyDescent="0.2">
      <c r="A203" s="95">
        <v>17</v>
      </c>
      <c r="B203" s="218">
        <v>0.03</v>
      </c>
      <c r="C203" s="99">
        <f t="shared" si="153"/>
        <v>37.572699999999998</v>
      </c>
      <c r="D203" s="99">
        <f t="shared" si="153"/>
        <v>26.838200000000001</v>
      </c>
      <c r="E203" s="99">
        <f t="shared" si="153"/>
        <v>2.6839</v>
      </c>
      <c r="F203" s="99">
        <f t="shared" si="145"/>
        <v>41.329799999999999</v>
      </c>
      <c r="G203" s="99">
        <f t="shared" si="145"/>
        <v>29.522099999999998</v>
      </c>
      <c r="H203" s="99">
        <f t="shared" si="145"/>
        <v>45.463200000000001</v>
      </c>
      <c r="I203" s="99">
        <f t="shared" si="145"/>
        <v>32.474299999999999</v>
      </c>
      <c r="J203" s="119">
        <f t="shared" si="161"/>
        <v>56.359099999999998</v>
      </c>
      <c r="K203" s="119">
        <f t="shared" si="162"/>
        <v>40.257300000000001</v>
      </c>
      <c r="L203" s="119">
        <f t="shared" si="163"/>
        <v>61.994700000000002</v>
      </c>
      <c r="M203" s="119">
        <f t="shared" si="164"/>
        <v>44.283200000000001</v>
      </c>
      <c r="N203" s="119">
        <f t="shared" si="148"/>
        <v>68.194800000000001</v>
      </c>
      <c r="O203" s="370">
        <f t="shared" si="149"/>
        <v>48.711500000000001</v>
      </c>
      <c r="P203" s="215">
        <f t="shared" si="165"/>
        <v>3.0001398091468089E-2</v>
      </c>
      <c r="Q203" s="215">
        <f t="shared" si="166"/>
        <v>3.0000191890699086E-2</v>
      </c>
      <c r="R203" s="215">
        <f t="shared" si="154"/>
        <v>2.9995364624609399E-2</v>
      </c>
      <c r="S203" s="215">
        <f t="shared" si="155"/>
        <v>3.0004779831205652E-2</v>
      </c>
      <c r="T203" s="215">
        <f t="shared" si="156"/>
        <v>2.9998346137551545E-2</v>
      </c>
      <c r="U203" s="215">
        <f t="shared" si="157"/>
        <v>2.9998255546568927E-2</v>
      </c>
      <c r="V203" s="215">
        <f t="shared" si="158"/>
        <v>2.4999795396698409E-2</v>
      </c>
      <c r="W203" s="215">
        <f t="shared" si="159"/>
        <v>2.5000381918452854E-2</v>
      </c>
      <c r="X203" s="215">
        <f t="shared" si="160"/>
        <v>2.5015276504735763E-2</v>
      </c>
      <c r="Y203" s="215">
        <f t="shared" si="150"/>
        <v>2.4998883978393709E-2</v>
      </c>
      <c r="Z203" s="215">
        <f t="shared" si="151"/>
        <v>2.5001735990556165E-2</v>
      </c>
      <c r="AA203" s="215">
        <f t="shared" si="152"/>
        <v>2.5000958193455842E-2</v>
      </c>
    </row>
    <row r="204" spans="1:27" x14ac:dyDescent="0.2">
      <c r="A204" s="95">
        <v>19</v>
      </c>
      <c r="B204" s="218">
        <v>0.03</v>
      </c>
      <c r="C204" s="99">
        <f t="shared" si="153"/>
        <v>38.6999</v>
      </c>
      <c r="D204" s="99">
        <f t="shared" si="153"/>
        <v>27.6433</v>
      </c>
      <c r="E204" s="99">
        <f t="shared" si="153"/>
        <v>2.7644000000000002</v>
      </c>
      <c r="F204" s="99">
        <f t="shared" si="145"/>
        <v>42.569699999999997</v>
      </c>
      <c r="G204" s="99">
        <f t="shared" si="145"/>
        <v>30.407800000000002</v>
      </c>
      <c r="H204" s="99">
        <f t="shared" si="145"/>
        <v>46.826999999999998</v>
      </c>
      <c r="I204" s="99">
        <f t="shared" si="145"/>
        <v>33.448599999999999</v>
      </c>
      <c r="J204" s="119">
        <f t="shared" si="161"/>
        <v>58.049900000000001</v>
      </c>
      <c r="K204" s="119">
        <f t="shared" si="162"/>
        <v>41.465000000000003</v>
      </c>
      <c r="L204" s="119">
        <f t="shared" si="163"/>
        <v>63.854599999999998</v>
      </c>
      <c r="M204" s="119">
        <f t="shared" si="164"/>
        <v>45.611699999999999</v>
      </c>
      <c r="N204" s="119">
        <f t="shared" si="148"/>
        <v>70.240499999999997</v>
      </c>
      <c r="O204" s="370">
        <f t="shared" si="149"/>
        <v>50.172899999999998</v>
      </c>
      <c r="P204" s="215">
        <f t="shared" si="165"/>
        <v>3.000050568630953E-2</v>
      </c>
      <c r="Q204" s="215">
        <f t="shared" si="166"/>
        <v>2.9998286025143248E-2</v>
      </c>
      <c r="R204" s="215">
        <f t="shared" si="154"/>
        <v>3.00001451737003E-2</v>
      </c>
      <c r="S204" s="215">
        <f t="shared" si="155"/>
        <v>3.0001253298376589E-2</v>
      </c>
      <c r="T204" s="215">
        <f t="shared" si="156"/>
        <v>2.9997888402048197E-2</v>
      </c>
      <c r="U204" s="215">
        <f t="shared" si="157"/>
        <v>3.0002186344278384E-2</v>
      </c>
      <c r="V204" s="215">
        <f t="shared" si="158"/>
        <v>2.4999999999999981E-2</v>
      </c>
      <c r="W204" s="215">
        <f t="shared" si="159"/>
        <v>2.4998980314508049E-2</v>
      </c>
      <c r="X204" s="215">
        <f t="shared" si="160"/>
        <v>2.4990730441231044E-2</v>
      </c>
      <c r="Y204" s="215">
        <f t="shared" si="150"/>
        <v>2.5000361172510428E-2</v>
      </c>
      <c r="Z204" s="215">
        <f t="shared" si="151"/>
        <v>2.5001601154179404E-2</v>
      </c>
      <c r="AA204" s="215">
        <f t="shared" si="152"/>
        <v>2.4999507495912201E-2</v>
      </c>
    </row>
    <row r="205" spans="1:27" x14ac:dyDescent="0.2">
      <c r="A205" s="95">
        <v>21</v>
      </c>
      <c r="B205" s="218">
        <v>0.03</v>
      </c>
      <c r="C205" s="99">
        <f t="shared" si="153"/>
        <v>39.860799999999998</v>
      </c>
      <c r="D205" s="99">
        <f t="shared" si="153"/>
        <v>28.472799999999999</v>
      </c>
      <c r="E205" s="99">
        <f t="shared" si="153"/>
        <v>2.8471000000000002</v>
      </c>
      <c r="F205" s="99">
        <f t="shared" si="145"/>
        <v>43.847099999999998</v>
      </c>
      <c r="G205" s="99">
        <f t="shared" si="145"/>
        <v>31.319800000000001</v>
      </c>
      <c r="H205" s="99">
        <f t="shared" si="145"/>
        <v>48.231999999999999</v>
      </c>
      <c r="I205" s="99">
        <f t="shared" si="145"/>
        <v>34.451900000000002</v>
      </c>
      <c r="J205" s="119">
        <f t="shared" si="161"/>
        <v>59.791200000000003</v>
      </c>
      <c r="K205" s="119">
        <f t="shared" si="162"/>
        <v>42.709200000000003</v>
      </c>
      <c r="L205" s="119">
        <f t="shared" si="163"/>
        <v>65.770700000000005</v>
      </c>
      <c r="M205" s="119">
        <f t="shared" si="164"/>
        <v>46.979700000000001</v>
      </c>
      <c r="N205" s="119">
        <f t="shared" si="148"/>
        <v>72.347999999999999</v>
      </c>
      <c r="O205" s="370">
        <f t="shared" si="149"/>
        <v>51.677900000000001</v>
      </c>
      <c r="P205" s="215">
        <f t="shared" si="165"/>
        <v>2.9997493533574972E-2</v>
      </c>
      <c r="Q205" s="215">
        <f t="shared" si="166"/>
        <v>3.0007271201339909E-2</v>
      </c>
      <c r="R205" s="215">
        <f t="shared" si="154"/>
        <v>3.0007258683993548E-2</v>
      </c>
      <c r="S205" s="215">
        <f t="shared" si="155"/>
        <v>2.9992304606054992E-2</v>
      </c>
      <c r="T205" s="215">
        <f t="shared" si="156"/>
        <v>3.0004057488201275E-2</v>
      </c>
      <c r="U205" s="215">
        <f t="shared" si="157"/>
        <v>2.9995276334435612E-2</v>
      </c>
      <c r="V205" s="215">
        <f t="shared" si="158"/>
        <v>2.4999614282848984E-2</v>
      </c>
      <c r="W205" s="215">
        <f t="shared" si="159"/>
        <v>2.5001529971236464E-2</v>
      </c>
      <c r="X205" s="215">
        <f t="shared" si="160"/>
        <v>2.4984699571588134E-2</v>
      </c>
      <c r="Y205" s="215">
        <f t="shared" si="150"/>
        <v>2.4999006491699987E-2</v>
      </c>
      <c r="Z205" s="215">
        <f t="shared" si="151"/>
        <v>2.50000818172595E-2</v>
      </c>
      <c r="AA205" s="215">
        <f t="shared" si="152"/>
        <v>2.5000212514557269E-2</v>
      </c>
    </row>
    <row r="206" spans="1:27" x14ac:dyDescent="0.2">
      <c r="A206" s="101">
        <v>23</v>
      </c>
      <c r="B206" s="371">
        <v>0.02</v>
      </c>
      <c r="C206" s="372">
        <f t="shared" si="153"/>
        <v>40.658200000000001</v>
      </c>
      <c r="D206" s="372">
        <f t="shared" si="153"/>
        <v>29.042100000000001</v>
      </c>
      <c r="E206" s="372">
        <f t="shared" si="153"/>
        <v>2.9043999999999999</v>
      </c>
      <c r="F206" s="372">
        <f t="shared" si="145"/>
        <v>44.7241</v>
      </c>
      <c r="G206" s="372">
        <f t="shared" si="145"/>
        <v>31.9465</v>
      </c>
      <c r="H206" s="372">
        <f t="shared" si="145"/>
        <v>49.1965</v>
      </c>
      <c r="I206" s="372">
        <f t="shared" si="145"/>
        <v>35.140999999999998</v>
      </c>
      <c r="J206" s="154">
        <f t="shared" si="161"/>
        <v>60.987299999999998</v>
      </c>
      <c r="K206" s="154">
        <f t="shared" si="162"/>
        <v>43.563200000000002</v>
      </c>
      <c r="L206" s="154">
        <f t="shared" si="163"/>
        <v>67.086200000000005</v>
      </c>
      <c r="M206" s="154">
        <f t="shared" si="164"/>
        <v>47.919800000000002</v>
      </c>
      <c r="N206" s="154">
        <f t="shared" si="148"/>
        <v>73.794799999999995</v>
      </c>
      <c r="O206" s="373">
        <f t="shared" si="149"/>
        <v>52.711500000000001</v>
      </c>
      <c r="P206" s="215">
        <f t="shared" si="165"/>
        <v>2.0004616063902463E-2</v>
      </c>
      <c r="Q206" s="215">
        <f t="shared" si="166"/>
        <v>1.9994521086791672E-2</v>
      </c>
      <c r="R206" s="215">
        <f t="shared" si="154"/>
        <v>2.0001322778473433E-2</v>
      </c>
      <c r="S206" s="215">
        <f t="shared" si="155"/>
        <v>2.0009706319963714E-2</v>
      </c>
      <c r="T206" s="215">
        <f t="shared" si="156"/>
        <v>1.9997097362746744E-2</v>
      </c>
      <c r="U206" s="215">
        <f t="shared" si="157"/>
        <v>2.0001799610471303E-2</v>
      </c>
      <c r="V206" s="215">
        <f t="shared" si="158"/>
        <v>2.5000945382123496E-2</v>
      </c>
      <c r="W206" s="215">
        <f t="shared" si="159"/>
        <v>2.4998411790864667E-2</v>
      </c>
      <c r="X206" s="215">
        <f t="shared" si="160"/>
        <v>2.4985883681535766E-2</v>
      </c>
      <c r="Y206" s="215">
        <f t="shared" si="150"/>
        <v>2.4999255156039117E-2</v>
      </c>
      <c r="Z206" s="215">
        <f t="shared" si="151"/>
        <v>2.5000561485916312E-2</v>
      </c>
      <c r="AA206" s="215">
        <f t="shared" si="152"/>
        <v>2.4999687477863006E-2</v>
      </c>
    </row>
    <row r="207" spans="1:27" x14ac:dyDescent="0.2">
      <c r="A207" s="83" t="s">
        <v>175</v>
      </c>
    </row>
    <row r="208" spans="1:27" x14ac:dyDescent="0.2">
      <c r="A208" s="84" t="s">
        <v>65</v>
      </c>
      <c r="B208" s="85" t="s">
        <v>159</v>
      </c>
      <c r="C208" s="85" t="s">
        <v>82</v>
      </c>
      <c r="D208" s="85" t="s">
        <v>83</v>
      </c>
      <c r="E208" s="86" t="s">
        <v>84</v>
      </c>
    </row>
    <row r="209" spans="1:5" x14ac:dyDescent="0.2">
      <c r="A209" s="88" t="s">
        <v>85</v>
      </c>
      <c r="B209" s="89" t="s">
        <v>174</v>
      </c>
      <c r="C209" s="89"/>
      <c r="D209" s="89"/>
      <c r="E209" s="90"/>
    </row>
    <row r="210" spans="1:5" x14ac:dyDescent="0.2">
      <c r="A210" s="91" t="s">
        <v>66</v>
      </c>
      <c r="B210" s="93" t="s">
        <v>80</v>
      </c>
      <c r="C210" s="105">
        <f>ROUND(C192*2080,0)</f>
        <v>58436</v>
      </c>
      <c r="D210" s="105">
        <f>ROUND(F192*2080,0)</f>
        <v>64279</v>
      </c>
      <c r="E210" s="106">
        <f>ROUND(H192*2080,0)</f>
        <v>70707</v>
      </c>
    </row>
    <row r="211" spans="1:5" x14ac:dyDescent="0.2">
      <c r="A211" s="95" t="s">
        <v>76</v>
      </c>
      <c r="B211" s="218">
        <v>2.5000000000000001E-2</v>
      </c>
      <c r="C211" s="107">
        <f>ROUND(C193*2080,0)</f>
        <v>59897</v>
      </c>
      <c r="D211" s="107">
        <f>ROUND(F193*2080,0)</f>
        <v>65886</v>
      </c>
      <c r="E211" s="108">
        <f>ROUND(H193*2080,0)</f>
        <v>72474</v>
      </c>
    </row>
    <row r="212" spans="1:5" x14ac:dyDescent="0.2">
      <c r="A212" s="95">
        <v>1</v>
      </c>
      <c r="B212" s="218">
        <v>0.03</v>
      </c>
      <c r="C212" s="107">
        <f>ROUND(C194*2080,0)</f>
        <v>61693</v>
      </c>
      <c r="D212" s="107">
        <v>0</v>
      </c>
      <c r="E212" s="108">
        <v>0</v>
      </c>
    </row>
    <row r="213" spans="1:5" x14ac:dyDescent="0.2">
      <c r="A213" s="95">
        <v>2</v>
      </c>
      <c r="B213" s="218">
        <v>0.03</v>
      </c>
      <c r="C213" s="107">
        <v>0</v>
      </c>
      <c r="D213" s="107">
        <f t="shared" ref="D213:D224" si="167">ROUND(F195*2080,0)</f>
        <v>67863</v>
      </c>
      <c r="E213" s="108">
        <f t="shared" ref="E213:E224" si="168">ROUND(H195*2080,0)</f>
        <v>74648</v>
      </c>
    </row>
    <row r="214" spans="1:5" x14ac:dyDescent="0.2">
      <c r="A214" s="95">
        <v>3</v>
      </c>
      <c r="B214" s="218">
        <v>0.03</v>
      </c>
      <c r="C214" s="107">
        <f t="shared" ref="C214:C224" si="169">ROUND(C196*2080,0)</f>
        <v>63544</v>
      </c>
      <c r="D214" s="107">
        <f t="shared" si="167"/>
        <v>69899</v>
      </c>
      <c r="E214" s="108">
        <f t="shared" si="168"/>
        <v>76888</v>
      </c>
    </row>
    <row r="215" spans="1:5" x14ac:dyDescent="0.2">
      <c r="A215" s="95">
        <v>5</v>
      </c>
      <c r="B215" s="218">
        <v>0.03</v>
      </c>
      <c r="C215" s="107">
        <f t="shared" si="169"/>
        <v>65451</v>
      </c>
      <c r="D215" s="107">
        <f t="shared" si="167"/>
        <v>71996</v>
      </c>
      <c r="E215" s="108">
        <f t="shared" si="168"/>
        <v>79195</v>
      </c>
    </row>
    <row r="216" spans="1:5" x14ac:dyDescent="0.2">
      <c r="A216" s="95">
        <v>7</v>
      </c>
      <c r="B216" s="218">
        <v>0.03</v>
      </c>
      <c r="C216" s="107">
        <f t="shared" si="169"/>
        <v>67414</v>
      </c>
      <c r="D216" s="107">
        <f t="shared" si="167"/>
        <v>74155</v>
      </c>
      <c r="E216" s="108">
        <f t="shared" si="168"/>
        <v>81571</v>
      </c>
    </row>
    <row r="217" spans="1:5" x14ac:dyDescent="0.2">
      <c r="A217" s="95">
        <v>9</v>
      </c>
      <c r="B217" s="218">
        <v>0.03</v>
      </c>
      <c r="C217" s="107">
        <f t="shared" si="169"/>
        <v>69436</v>
      </c>
      <c r="D217" s="107">
        <f t="shared" si="167"/>
        <v>76380</v>
      </c>
      <c r="E217" s="108">
        <f t="shared" si="168"/>
        <v>84018</v>
      </c>
    </row>
    <row r="218" spans="1:5" x14ac:dyDescent="0.2">
      <c r="A218" s="95">
        <v>11</v>
      </c>
      <c r="B218" s="218">
        <v>0.03</v>
      </c>
      <c r="C218" s="107">
        <f t="shared" si="169"/>
        <v>71519</v>
      </c>
      <c r="D218" s="107">
        <f t="shared" si="167"/>
        <v>78671</v>
      </c>
      <c r="E218" s="108">
        <f t="shared" si="168"/>
        <v>86539</v>
      </c>
    </row>
    <row r="219" spans="1:5" x14ac:dyDescent="0.2">
      <c r="A219" s="95">
        <v>13</v>
      </c>
      <c r="B219" s="218">
        <v>0.03</v>
      </c>
      <c r="C219" s="107">
        <f t="shared" si="169"/>
        <v>73665</v>
      </c>
      <c r="D219" s="107">
        <f t="shared" si="167"/>
        <v>81031</v>
      </c>
      <c r="E219" s="108">
        <f t="shared" si="168"/>
        <v>89135</v>
      </c>
    </row>
    <row r="220" spans="1:5" x14ac:dyDescent="0.2">
      <c r="A220" s="95">
        <v>15</v>
      </c>
      <c r="B220" s="218">
        <v>0.03</v>
      </c>
      <c r="C220" s="107">
        <f t="shared" si="169"/>
        <v>75875</v>
      </c>
      <c r="D220" s="107">
        <f t="shared" si="167"/>
        <v>83462</v>
      </c>
      <c r="E220" s="108">
        <f t="shared" si="168"/>
        <v>91809</v>
      </c>
    </row>
    <row r="221" spans="1:5" x14ac:dyDescent="0.2">
      <c r="A221" s="95">
        <v>17</v>
      </c>
      <c r="B221" s="218">
        <v>0.03</v>
      </c>
      <c r="C221" s="107">
        <f t="shared" si="169"/>
        <v>78151</v>
      </c>
      <c r="D221" s="107">
        <f t="shared" si="167"/>
        <v>85966</v>
      </c>
      <c r="E221" s="108">
        <f t="shared" si="168"/>
        <v>94563</v>
      </c>
    </row>
    <row r="222" spans="1:5" x14ac:dyDescent="0.2">
      <c r="A222" s="95">
        <v>19</v>
      </c>
      <c r="B222" s="218">
        <v>0.03</v>
      </c>
      <c r="C222" s="107">
        <f t="shared" si="169"/>
        <v>80496</v>
      </c>
      <c r="D222" s="107">
        <f t="shared" si="167"/>
        <v>88545</v>
      </c>
      <c r="E222" s="108">
        <f t="shared" si="168"/>
        <v>97400</v>
      </c>
    </row>
    <row r="223" spans="1:5" x14ac:dyDescent="0.2">
      <c r="A223" s="95">
        <v>21</v>
      </c>
      <c r="B223" s="218">
        <v>0.03</v>
      </c>
      <c r="C223" s="107">
        <f t="shared" si="169"/>
        <v>82910</v>
      </c>
      <c r="D223" s="107">
        <f t="shared" si="167"/>
        <v>91202</v>
      </c>
      <c r="E223" s="108">
        <f t="shared" si="168"/>
        <v>100323</v>
      </c>
    </row>
    <row r="224" spans="1:5" x14ac:dyDescent="0.2">
      <c r="A224" s="101">
        <v>23</v>
      </c>
      <c r="B224" s="371">
        <v>0.02</v>
      </c>
      <c r="C224" s="109">
        <f t="shared" si="169"/>
        <v>84569</v>
      </c>
      <c r="D224" s="109">
        <f t="shared" si="167"/>
        <v>93026</v>
      </c>
      <c r="E224" s="110">
        <f t="shared" si="168"/>
        <v>102329</v>
      </c>
    </row>
    <row r="226" spans="1:27" x14ac:dyDescent="0.2">
      <c r="A226" s="374" t="s">
        <v>81</v>
      </c>
      <c r="B226" s="375"/>
      <c r="C226" s="375"/>
      <c r="D226" s="375"/>
      <c r="E226" s="375"/>
      <c r="F226" s="375"/>
      <c r="G226" s="376" t="s">
        <v>263</v>
      </c>
      <c r="H226" s="376"/>
      <c r="I226" s="377">
        <v>2.75E-2</v>
      </c>
      <c r="J226" s="184"/>
      <c r="K226" s="184"/>
      <c r="L226" s="184"/>
      <c r="M226" s="184"/>
      <c r="N226" s="184"/>
      <c r="O226" s="378"/>
      <c r="P226" s="133">
        <v>2.75E-2</v>
      </c>
    </row>
    <row r="227" spans="1:27" x14ac:dyDescent="0.2">
      <c r="A227" s="379" t="s">
        <v>183</v>
      </c>
      <c r="B227" s="83"/>
      <c r="C227" s="83"/>
      <c r="D227" s="83"/>
      <c r="E227" s="83"/>
      <c r="F227" s="83"/>
      <c r="G227" s="83"/>
      <c r="H227" s="83"/>
      <c r="O227" s="148"/>
      <c r="P227" s="83" t="s">
        <v>188</v>
      </c>
      <c r="V227" s="111" t="s">
        <v>187</v>
      </c>
    </row>
    <row r="228" spans="1:27" x14ac:dyDescent="0.2">
      <c r="A228" s="84" t="s">
        <v>65</v>
      </c>
      <c r="B228" s="85" t="s">
        <v>159</v>
      </c>
      <c r="C228" s="85" t="s">
        <v>82</v>
      </c>
      <c r="D228" s="85" t="s">
        <v>82</v>
      </c>
      <c r="E228" s="85" t="s">
        <v>206</v>
      </c>
      <c r="F228" s="85" t="s">
        <v>83</v>
      </c>
      <c r="G228" s="85" t="s">
        <v>83</v>
      </c>
      <c r="H228" s="85" t="s">
        <v>84</v>
      </c>
      <c r="I228" s="85" t="s">
        <v>84</v>
      </c>
      <c r="J228" s="85" t="s">
        <v>82</v>
      </c>
      <c r="K228" s="85" t="s">
        <v>82</v>
      </c>
      <c r="L228" s="85" t="s">
        <v>83</v>
      </c>
      <c r="M228" s="85" t="s">
        <v>83</v>
      </c>
      <c r="N228" s="85" t="s">
        <v>84</v>
      </c>
      <c r="O228" s="86" t="s">
        <v>84</v>
      </c>
      <c r="P228" s="117" t="s">
        <v>82</v>
      </c>
      <c r="Q228" s="117" t="s">
        <v>82</v>
      </c>
      <c r="R228" s="117" t="s">
        <v>83</v>
      </c>
      <c r="S228" s="117" t="s">
        <v>83</v>
      </c>
      <c r="T228" s="117" t="s">
        <v>84</v>
      </c>
      <c r="U228" s="117" t="s">
        <v>84</v>
      </c>
      <c r="V228" s="117" t="s">
        <v>82</v>
      </c>
      <c r="W228" s="117" t="s">
        <v>82</v>
      </c>
      <c r="X228" s="117" t="s">
        <v>83</v>
      </c>
      <c r="Y228" s="117" t="s">
        <v>83</v>
      </c>
      <c r="Z228" s="117" t="s">
        <v>84</v>
      </c>
      <c r="AA228" s="117" t="s">
        <v>84</v>
      </c>
    </row>
    <row r="229" spans="1:27" x14ac:dyDescent="0.2">
      <c r="A229" s="88" t="s">
        <v>85</v>
      </c>
      <c r="B229" s="89" t="s">
        <v>174</v>
      </c>
      <c r="C229" s="89" t="s">
        <v>86</v>
      </c>
      <c r="D229" s="89" t="s">
        <v>87</v>
      </c>
      <c r="E229" s="89" t="s">
        <v>87</v>
      </c>
      <c r="F229" s="89" t="s">
        <v>86</v>
      </c>
      <c r="G229" s="89" t="s">
        <v>87</v>
      </c>
      <c r="H229" s="89" t="s">
        <v>86</v>
      </c>
      <c r="I229" s="89" t="s">
        <v>87</v>
      </c>
      <c r="J229" s="89" t="s">
        <v>207</v>
      </c>
      <c r="K229" s="89" t="s">
        <v>208</v>
      </c>
      <c r="L229" s="89" t="s">
        <v>207</v>
      </c>
      <c r="M229" s="89" t="s">
        <v>208</v>
      </c>
      <c r="N229" s="89" t="s">
        <v>207</v>
      </c>
      <c r="O229" s="90" t="s">
        <v>208</v>
      </c>
      <c r="P229" s="117" t="s">
        <v>86</v>
      </c>
      <c r="Q229" s="117" t="s">
        <v>87</v>
      </c>
      <c r="R229" s="117" t="s">
        <v>86</v>
      </c>
      <c r="S229" s="117" t="s">
        <v>87</v>
      </c>
      <c r="T229" s="117" t="s">
        <v>86</v>
      </c>
      <c r="U229" s="117" t="s">
        <v>87</v>
      </c>
      <c r="V229" s="117" t="s">
        <v>86</v>
      </c>
      <c r="W229" s="117" t="s">
        <v>87</v>
      </c>
      <c r="X229" s="117" t="s">
        <v>86</v>
      </c>
      <c r="Y229" s="117" t="s">
        <v>87</v>
      </c>
      <c r="Z229" s="117" t="s">
        <v>86</v>
      </c>
      <c r="AA229" s="117" t="s">
        <v>87</v>
      </c>
    </row>
    <row r="230" spans="1:27" x14ac:dyDescent="0.2">
      <c r="A230" s="91" t="s">
        <v>66</v>
      </c>
      <c r="B230" s="99" t="s">
        <v>80</v>
      </c>
      <c r="C230" s="99">
        <f t="shared" ref="C230:D232" si="170">ROUND(C192*1.0275, 4)</f>
        <v>28.866599999999998</v>
      </c>
      <c r="D230" s="99">
        <f t="shared" si="170"/>
        <v>20.619599999999998</v>
      </c>
      <c r="E230" s="99" t="s">
        <v>80</v>
      </c>
      <c r="F230" s="99">
        <f t="shared" ref="F230:I231" si="171">ROUND(F192*1.0275, 4)</f>
        <v>31.7532</v>
      </c>
      <c r="G230" s="99">
        <f t="shared" si="171"/>
        <v>22.6814</v>
      </c>
      <c r="H230" s="99">
        <f t="shared" si="171"/>
        <v>34.928699999999999</v>
      </c>
      <c r="I230" s="99">
        <f t="shared" si="171"/>
        <v>24.9495</v>
      </c>
      <c r="J230" s="113">
        <f>ROUND(C230*1.5,4)</f>
        <v>43.299900000000001</v>
      </c>
      <c r="K230" s="113">
        <f>ROUND(D230*1.5,4)</f>
        <v>30.929400000000001</v>
      </c>
      <c r="L230" s="113">
        <f>ROUND(F230*1.5,4)</f>
        <v>47.629800000000003</v>
      </c>
      <c r="M230" s="113">
        <f>ROUND(G230*1.5,4)</f>
        <v>34.022100000000002</v>
      </c>
      <c r="N230" s="113">
        <f>ROUND(H230*1.5,4)</f>
        <v>52.393099999999997</v>
      </c>
      <c r="O230" s="369">
        <f t="shared" ref="O230:O231" si="172">ROUND(I230*1.5,4)</f>
        <v>37.424300000000002</v>
      </c>
      <c r="V230" s="215">
        <f>(C230-C192)/C192</f>
        <v>2.7500533921833738E-2</v>
      </c>
      <c r="W230" s="215">
        <f t="shared" ref="W230:W232" si="173">(D230-D192)/D192</f>
        <v>2.7501906048027422E-2</v>
      </c>
      <c r="X230" s="215"/>
      <c r="Y230" s="215">
        <f t="shared" ref="Y230:Y231" si="174">(F230-F192)/F192</f>
        <v>2.749859238789254E-2</v>
      </c>
      <c r="Z230" s="215">
        <f t="shared" ref="Z230:Z231" si="175">(G230-G192)/G192</f>
        <v>2.749791613815095E-2</v>
      </c>
      <c r="AA230" s="215">
        <f t="shared" ref="AA230:AA231" si="176">(H230-H192)/H192</f>
        <v>2.7499051300380446E-2</v>
      </c>
    </row>
    <row r="231" spans="1:27" x14ac:dyDescent="0.2">
      <c r="A231" s="95" t="s">
        <v>76</v>
      </c>
      <c r="B231" s="218">
        <v>2.5000000000000001E-2</v>
      </c>
      <c r="C231" s="99">
        <f t="shared" si="170"/>
        <v>29.5884</v>
      </c>
      <c r="D231" s="99">
        <f t="shared" si="170"/>
        <v>21.134899999999998</v>
      </c>
      <c r="E231" s="99" t="s">
        <v>80</v>
      </c>
      <c r="F231" s="99">
        <f t="shared" si="171"/>
        <v>32.5473</v>
      </c>
      <c r="G231" s="99">
        <f t="shared" si="171"/>
        <v>23.2483</v>
      </c>
      <c r="H231" s="99">
        <f t="shared" si="171"/>
        <v>35.801699999999997</v>
      </c>
      <c r="I231" s="99">
        <f t="shared" si="171"/>
        <v>25.573</v>
      </c>
      <c r="J231" s="119">
        <f t="shared" ref="J231:J232" si="177">ROUND(C231*1.5,4)</f>
        <v>44.382599999999996</v>
      </c>
      <c r="K231" s="119">
        <f t="shared" ref="K231:K232" si="178">ROUND(D231*1.5,4)</f>
        <v>31.702400000000001</v>
      </c>
      <c r="L231" s="119">
        <f t="shared" ref="L231" si="179">ROUND(F231*1.5,4)</f>
        <v>48.820999999999998</v>
      </c>
      <c r="M231" s="119">
        <f t="shared" ref="M231" si="180">ROUND(G231*1.5,4)</f>
        <v>34.872500000000002</v>
      </c>
      <c r="N231" s="119">
        <f t="shared" ref="N231" si="181">ROUND(H231*1.5,4)</f>
        <v>53.702599999999997</v>
      </c>
      <c r="O231" s="370">
        <f t="shared" si="172"/>
        <v>38.359499999999997</v>
      </c>
      <c r="P231" s="215">
        <f>(C231-C230)/C230</f>
        <v>2.5004676685165619E-2</v>
      </c>
      <c r="Q231" s="215">
        <f>(D231-D230)/D230</f>
        <v>2.4990785466255404E-2</v>
      </c>
      <c r="R231" s="215">
        <f>(F231-F230)/F230</f>
        <v>2.5008503080004543E-2</v>
      </c>
      <c r="S231" s="215">
        <f>(G231-G230)/G230</f>
        <v>2.4994047986455881E-2</v>
      </c>
      <c r="T231" s="215">
        <f t="shared" ref="T231" si="182">(H231-H230)/H230</f>
        <v>2.4993773029056265E-2</v>
      </c>
      <c r="U231" s="215">
        <f t="shared" ref="U231" si="183">(I231-I230)/I230</f>
        <v>2.4990480771157737E-2</v>
      </c>
      <c r="V231" s="215">
        <f t="shared" ref="V231:V232" si="184">(C231-C193)/C193</f>
        <v>2.7499869775840752E-2</v>
      </c>
      <c r="W231" s="215">
        <f t="shared" si="173"/>
        <v>2.7502284969760597E-2</v>
      </c>
      <c r="X231" s="215"/>
      <c r="Y231" s="215">
        <f t="shared" si="174"/>
        <v>2.750014206249482E-2</v>
      </c>
      <c r="Z231" s="215">
        <f t="shared" si="175"/>
        <v>2.7499215507754294E-2</v>
      </c>
      <c r="AA231" s="215">
        <f t="shared" si="176"/>
        <v>2.7500107624090518E-2</v>
      </c>
    </row>
    <row r="232" spans="1:27" x14ac:dyDescent="0.2">
      <c r="A232" s="95">
        <v>1</v>
      </c>
      <c r="B232" s="218">
        <v>0.03</v>
      </c>
      <c r="C232" s="99">
        <f t="shared" si="170"/>
        <v>30.475999999999999</v>
      </c>
      <c r="D232" s="99">
        <f t="shared" si="170"/>
        <v>21.768899999999999</v>
      </c>
      <c r="E232" s="99" t="s">
        <v>80</v>
      </c>
      <c r="F232" s="99" t="s">
        <v>80</v>
      </c>
      <c r="G232" s="99" t="s">
        <v>80</v>
      </c>
      <c r="H232" s="99" t="s">
        <v>80</v>
      </c>
      <c r="I232" s="99" t="s">
        <v>80</v>
      </c>
      <c r="J232" s="119">
        <f t="shared" si="177"/>
        <v>45.713999999999999</v>
      </c>
      <c r="K232" s="119">
        <f t="shared" si="178"/>
        <v>32.653399999999998</v>
      </c>
      <c r="L232" s="97" t="s">
        <v>80</v>
      </c>
      <c r="M232" s="97" t="s">
        <v>80</v>
      </c>
      <c r="N232" s="97" t="s">
        <v>80</v>
      </c>
      <c r="O232" s="98" t="s">
        <v>80</v>
      </c>
      <c r="P232" s="215">
        <f>(C232-C231)/C231</f>
        <v>2.9998242554514574E-2</v>
      </c>
      <c r="Q232" s="215">
        <f>(D232-D231)/D231</f>
        <v>2.9997776190093181E-2</v>
      </c>
      <c r="R232" s="215"/>
      <c r="S232" s="215"/>
      <c r="T232" s="215"/>
      <c r="U232" s="215"/>
      <c r="V232" s="215">
        <f t="shared" si="184"/>
        <v>2.7501407605452395E-2</v>
      </c>
      <c r="W232" s="215">
        <f t="shared" si="173"/>
        <v>2.7498902592713186E-2</v>
      </c>
      <c r="X232" s="215"/>
      <c r="Y232" s="215"/>
      <c r="Z232" s="215"/>
      <c r="AA232" s="215"/>
    </row>
    <row r="233" spans="1:27" x14ac:dyDescent="0.2">
      <c r="A233" s="95">
        <v>2</v>
      </c>
      <c r="B233" s="218">
        <v>0.03</v>
      </c>
      <c r="C233" s="99" t="s">
        <v>80</v>
      </c>
      <c r="D233" s="99" t="s">
        <v>80</v>
      </c>
      <c r="E233" s="99" t="s">
        <v>80</v>
      </c>
      <c r="F233" s="99">
        <f t="shared" ref="F233:I244" si="185">ROUND(F195*1.0275, 4)</f>
        <v>33.523600000000002</v>
      </c>
      <c r="G233" s="99">
        <f t="shared" si="185"/>
        <v>23.945699999999999</v>
      </c>
      <c r="H233" s="99">
        <f t="shared" si="185"/>
        <v>36.875599999999999</v>
      </c>
      <c r="I233" s="99">
        <f t="shared" si="185"/>
        <v>26.340499999999999</v>
      </c>
      <c r="J233" s="97" t="s">
        <v>80</v>
      </c>
      <c r="K233" s="97" t="s">
        <v>80</v>
      </c>
      <c r="L233" s="119">
        <f t="shared" ref="L233" si="186">ROUND(F233*1.5,4)</f>
        <v>50.285400000000003</v>
      </c>
      <c r="M233" s="119">
        <f t="shared" ref="M233" si="187">ROUND(G233*1.5,4)</f>
        <v>35.918599999999998</v>
      </c>
      <c r="N233" s="119">
        <f t="shared" ref="N233:N244" si="188">ROUND(H233*1.5,4)</f>
        <v>55.313400000000001</v>
      </c>
      <c r="O233" s="370">
        <f t="shared" ref="O233:O244" si="189">ROUND(I233*1.5,4)</f>
        <v>39.510800000000003</v>
      </c>
      <c r="P233" s="215"/>
      <c r="Q233" s="215"/>
      <c r="R233" s="215">
        <f>(F233-F231)/F231</f>
        <v>2.999634378274087E-2</v>
      </c>
      <c r="S233" s="215">
        <f>(G233-G231)/G231</f>
        <v>2.9997892319008197E-2</v>
      </c>
      <c r="T233" s="215">
        <f>(H233-H231)/H231</f>
        <v>2.9995782323185824E-2</v>
      </c>
      <c r="U233" s="215">
        <f>(I233-I231)/I231</f>
        <v>3.0012122160090655E-2</v>
      </c>
      <c r="V233" s="215"/>
      <c r="W233" s="215"/>
      <c r="X233" s="215"/>
      <c r="Y233" s="215">
        <f t="shared" ref="Y233:Y244" si="190">(F233-F195)/F195</f>
        <v>2.7499203099330762E-2</v>
      </c>
      <c r="Z233" s="215">
        <f t="shared" ref="Z233:Z244" si="191">(G233-G195)/G195</f>
        <v>2.7500772373073291E-2</v>
      </c>
      <c r="AA233" s="215">
        <f t="shared" ref="AA233:AA244" si="192">(H233-H195)/H195</f>
        <v>2.7498906340993085E-2</v>
      </c>
    </row>
    <row r="234" spans="1:27" x14ac:dyDescent="0.2">
      <c r="A234" s="95">
        <v>3</v>
      </c>
      <c r="B234" s="218">
        <v>0.03</v>
      </c>
      <c r="C234" s="99">
        <f t="shared" ref="C234:E244" si="193">ROUND(C196*1.0275, 4)</f>
        <v>31.3902</v>
      </c>
      <c r="D234" s="99">
        <f t="shared" si="193"/>
        <v>22.421900000000001</v>
      </c>
      <c r="E234" s="99">
        <f t="shared" si="193"/>
        <v>2.2421000000000002</v>
      </c>
      <c r="F234" s="99">
        <f t="shared" si="185"/>
        <v>34.529200000000003</v>
      </c>
      <c r="G234" s="99">
        <f t="shared" si="185"/>
        <v>24.664200000000001</v>
      </c>
      <c r="H234" s="99">
        <f t="shared" si="185"/>
        <v>37.982199999999999</v>
      </c>
      <c r="I234" s="99">
        <f t="shared" si="185"/>
        <v>27.130500000000001</v>
      </c>
      <c r="J234" s="119">
        <f>ROUND(C234*1.5,4)</f>
        <v>47.085299999999997</v>
      </c>
      <c r="K234" s="119">
        <f>ROUND(D234*1.5,4)</f>
        <v>33.632899999999999</v>
      </c>
      <c r="L234" s="119">
        <f>ROUND(F234*1.5,4)</f>
        <v>51.793799999999997</v>
      </c>
      <c r="M234" s="119">
        <f>ROUND(G234*1.5,4)</f>
        <v>36.996299999999998</v>
      </c>
      <c r="N234" s="119">
        <f t="shared" si="188"/>
        <v>56.973300000000002</v>
      </c>
      <c r="O234" s="370">
        <f t="shared" si="189"/>
        <v>40.695799999999998</v>
      </c>
      <c r="P234" s="215">
        <f>(C234-C232)/C232</f>
        <v>2.9997374983593682E-2</v>
      </c>
      <c r="Q234" s="215">
        <f>(D234-D232)/D232</f>
        <v>2.9996922214719269E-2</v>
      </c>
      <c r="R234" s="215">
        <f t="shared" ref="R234:R244" si="194">(F234-F233)/F233</f>
        <v>2.9996778388955873E-2</v>
      </c>
      <c r="S234" s="215">
        <f t="shared" ref="S234:S244" si="195">(G234-G233)/G233</f>
        <v>3.0005387188514112E-2</v>
      </c>
      <c r="T234" s="215">
        <f t="shared" ref="T234:T244" si="196">(H234-H233)/H233</f>
        <v>3.0009003243337065E-2</v>
      </c>
      <c r="U234" s="215">
        <f t="shared" ref="U234:U244" si="197">(I234-I233)/I233</f>
        <v>2.99918376644332E-2</v>
      </c>
      <c r="V234" s="215">
        <f t="shared" ref="V234:V244" si="198">(C234-C196)/C196</f>
        <v>2.7499091656001114E-2</v>
      </c>
      <c r="W234" s="215">
        <f t="shared" ref="W234:W244" si="199">(D234-D196)/D196</f>
        <v>2.7500022912867003E-2</v>
      </c>
      <c r="X234" s="215">
        <f t="shared" ref="X234:X244" si="200">(E234-E196)/E196</f>
        <v>2.7496448375418196E-2</v>
      </c>
      <c r="Y234" s="215">
        <f t="shared" si="190"/>
        <v>2.749880226513246E-2</v>
      </c>
      <c r="Z234" s="215">
        <f t="shared" si="191"/>
        <v>2.7499468840739703E-2</v>
      </c>
      <c r="AA234" s="215">
        <f t="shared" si="192"/>
        <v>2.7501244400199017E-2</v>
      </c>
    </row>
    <row r="235" spans="1:27" x14ac:dyDescent="0.2">
      <c r="A235" s="95">
        <v>5</v>
      </c>
      <c r="B235" s="218">
        <v>0.03</v>
      </c>
      <c r="C235" s="99">
        <f t="shared" si="193"/>
        <v>32.331899999999997</v>
      </c>
      <c r="D235" s="99">
        <f t="shared" si="193"/>
        <v>23.0946</v>
      </c>
      <c r="E235" s="99">
        <f t="shared" si="193"/>
        <v>2.3094999999999999</v>
      </c>
      <c r="F235" s="99">
        <f t="shared" si="185"/>
        <v>35.565199999999997</v>
      </c>
      <c r="G235" s="99">
        <f t="shared" si="185"/>
        <v>25.4041</v>
      </c>
      <c r="H235" s="99">
        <f t="shared" si="185"/>
        <v>39.1218</v>
      </c>
      <c r="I235" s="99">
        <f t="shared" si="185"/>
        <v>27.944500000000001</v>
      </c>
      <c r="J235" s="119">
        <f t="shared" ref="J235:J244" si="201">ROUND(C235*1.5,4)</f>
        <v>48.497900000000001</v>
      </c>
      <c r="K235" s="119">
        <f t="shared" ref="K235:K244" si="202">ROUND(D235*1.5,4)</f>
        <v>34.6419</v>
      </c>
      <c r="L235" s="119">
        <f t="shared" ref="L235:L244" si="203">ROUND(F235*1.5,4)</f>
        <v>53.347799999999999</v>
      </c>
      <c r="M235" s="119">
        <f t="shared" ref="M235:M244" si="204">ROUND(G235*1.5,4)</f>
        <v>38.106200000000001</v>
      </c>
      <c r="N235" s="119">
        <f t="shared" si="188"/>
        <v>58.682699999999997</v>
      </c>
      <c r="O235" s="370">
        <f t="shared" si="189"/>
        <v>41.916800000000002</v>
      </c>
      <c r="P235" s="215">
        <f t="shared" ref="P235:P244" si="205">(C235-C234)/C234</f>
        <v>2.999980885754144E-2</v>
      </c>
      <c r="Q235" s="215">
        <f t="shared" ref="Q235:Q244" si="206">(D235-D234)/D234</f>
        <v>3.0001917767896517E-2</v>
      </c>
      <c r="R235" s="215">
        <f t="shared" si="194"/>
        <v>3.0003591163420936E-2</v>
      </c>
      <c r="S235" s="215">
        <f t="shared" si="195"/>
        <v>2.9998945840529943E-2</v>
      </c>
      <c r="T235" s="215">
        <f t="shared" si="196"/>
        <v>3.0003527968364169E-2</v>
      </c>
      <c r="U235" s="215">
        <f t="shared" si="197"/>
        <v>3.0003133005289249E-2</v>
      </c>
      <c r="V235" s="215">
        <f t="shared" si="198"/>
        <v>2.7498998938557003E-2</v>
      </c>
      <c r="W235" s="215">
        <f t="shared" si="199"/>
        <v>2.7499833159077183E-2</v>
      </c>
      <c r="X235" s="215">
        <f t="shared" si="200"/>
        <v>2.7494772434043625E-2</v>
      </c>
      <c r="Y235" s="215">
        <f t="shared" si="190"/>
        <v>2.7500989504034425E-2</v>
      </c>
      <c r="Z235" s="215">
        <f t="shared" si="191"/>
        <v>2.7499373083861155E-2</v>
      </c>
      <c r="AA235" s="215">
        <f t="shared" si="192"/>
        <v>2.7501201585304686E-2</v>
      </c>
    </row>
    <row r="236" spans="1:27" x14ac:dyDescent="0.2">
      <c r="A236" s="95">
        <v>7</v>
      </c>
      <c r="B236" s="218">
        <v>0.03</v>
      </c>
      <c r="C236" s="366">
        <f t="shared" si="193"/>
        <v>33.3018</v>
      </c>
      <c r="D236" s="99">
        <f t="shared" si="193"/>
        <v>23.787400000000002</v>
      </c>
      <c r="E236" s="99">
        <f t="shared" si="193"/>
        <v>2.379</v>
      </c>
      <c r="F236" s="99">
        <f t="shared" si="185"/>
        <v>36.631799999999998</v>
      </c>
      <c r="G236" s="99">
        <f t="shared" si="185"/>
        <v>26.166399999999999</v>
      </c>
      <c r="H236" s="99">
        <f t="shared" si="185"/>
        <v>40.295400000000001</v>
      </c>
      <c r="I236" s="99">
        <f t="shared" si="185"/>
        <v>28.782900000000001</v>
      </c>
      <c r="J236" s="119">
        <f t="shared" si="201"/>
        <v>49.9527</v>
      </c>
      <c r="K236" s="119">
        <f t="shared" si="202"/>
        <v>35.681100000000001</v>
      </c>
      <c r="L236" s="119">
        <f t="shared" si="203"/>
        <v>54.947699999999998</v>
      </c>
      <c r="M236" s="119">
        <f t="shared" si="204"/>
        <v>39.249600000000001</v>
      </c>
      <c r="N236" s="119">
        <f t="shared" si="188"/>
        <v>60.443100000000001</v>
      </c>
      <c r="O236" s="370">
        <f t="shared" si="189"/>
        <v>43.174399999999999</v>
      </c>
      <c r="P236" s="215">
        <f t="shared" si="205"/>
        <v>2.9998237035250102E-2</v>
      </c>
      <c r="Q236" s="215">
        <f t="shared" si="206"/>
        <v>2.9998354593714627E-2</v>
      </c>
      <c r="R236" s="215">
        <f t="shared" si="194"/>
        <v>2.9989990215154173E-2</v>
      </c>
      <c r="S236" s="215">
        <f t="shared" si="195"/>
        <v>3.0006967379281289E-2</v>
      </c>
      <c r="T236" s="215">
        <f t="shared" si="196"/>
        <v>2.9998619695412797E-2</v>
      </c>
      <c r="U236" s="215">
        <f t="shared" si="197"/>
        <v>3.0002326039113243E-2</v>
      </c>
      <c r="V236" s="215">
        <f t="shared" si="198"/>
        <v>2.7500347109732991E-2</v>
      </c>
      <c r="W236" s="215">
        <f t="shared" si="199"/>
        <v>2.749796983257604E-2</v>
      </c>
      <c r="X236" s="215">
        <f t="shared" si="200"/>
        <v>2.7512633352049353E-2</v>
      </c>
      <c r="Y236" s="215">
        <f t="shared" si="190"/>
        <v>2.7499621333243459E-2</v>
      </c>
      <c r="Z236" s="215">
        <f t="shared" si="191"/>
        <v>2.7499302994961873E-2</v>
      </c>
      <c r="AA236" s="215">
        <f t="shared" si="192"/>
        <v>2.7500898847180634E-2</v>
      </c>
    </row>
    <row r="237" spans="1:27" x14ac:dyDescent="0.2">
      <c r="A237" s="95">
        <v>9</v>
      </c>
      <c r="B237" s="218">
        <v>0.03</v>
      </c>
      <c r="C237" s="99">
        <f t="shared" si="193"/>
        <v>34.300899999999999</v>
      </c>
      <c r="D237" s="99">
        <f t="shared" si="193"/>
        <v>24.501100000000001</v>
      </c>
      <c r="E237" s="99">
        <f t="shared" si="193"/>
        <v>2.4500999999999999</v>
      </c>
      <c r="F237" s="99">
        <f t="shared" si="185"/>
        <v>37.730899999999998</v>
      </c>
      <c r="G237" s="99">
        <f t="shared" si="185"/>
        <v>26.9512</v>
      </c>
      <c r="H237" s="99">
        <f t="shared" si="185"/>
        <v>41.504199999999997</v>
      </c>
      <c r="I237" s="99">
        <f t="shared" si="185"/>
        <v>29.6464</v>
      </c>
      <c r="J237" s="119">
        <f t="shared" si="201"/>
        <v>51.4514</v>
      </c>
      <c r="K237" s="119">
        <f t="shared" si="202"/>
        <v>36.7517</v>
      </c>
      <c r="L237" s="119">
        <f t="shared" si="203"/>
        <v>56.596400000000003</v>
      </c>
      <c r="M237" s="119">
        <f t="shared" si="204"/>
        <v>40.4268</v>
      </c>
      <c r="N237" s="119">
        <f t="shared" si="188"/>
        <v>62.256300000000003</v>
      </c>
      <c r="O237" s="370">
        <f t="shared" si="189"/>
        <v>44.4696</v>
      </c>
      <c r="P237" s="215">
        <f t="shared" si="205"/>
        <v>3.0001381306716111E-2</v>
      </c>
      <c r="Q237" s="215">
        <f t="shared" si="206"/>
        <v>3.000327904689034E-2</v>
      </c>
      <c r="R237" s="215">
        <f t="shared" si="194"/>
        <v>3.0003985608132826E-2</v>
      </c>
      <c r="S237" s="215">
        <f t="shared" si="195"/>
        <v>2.9992662345603546E-2</v>
      </c>
      <c r="T237" s="215">
        <f t="shared" si="196"/>
        <v>2.9998461362835373E-2</v>
      </c>
      <c r="U237" s="215">
        <f t="shared" si="197"/>
        <v>3.0000451657060209E-2</v>
      </c>
      <c r="V237" s="215">
        <f t="shared" si="198"/>
        <v>2.7499108825176942E-2</v>
      </c>
      <c r="W237" s="215">
        <f t="shared" si="199"/>
        <v>2.7497966064733637E-2</v>
      </c>
      <c r="X237" s="215">
        <f t="shared" si="200"/>
        <v>2.7511008597190134E-2</v>
      </c>
      <c r="Y237" s="215">
        <f t="shared" si="190"/>
        <v>2.7499176222934456E-2</v>
      </c>
      <c r="Z237" s="215">
        <f t="shared" si="191"/>
        <v>2.7499151731420989E-2</v>
      </c>
      <c r="AA237" s="215">
        <f t="shared" si="192"/>
        <v>2.7499542004386795E-2</v>
      </c>
    </row>
    <row r="238" spans="1:27" x14ac:dyDescent="0.2">
      <c r="A238" s="95">
        <v>11</v>
      </c>
      <c r="B238" s="218">
        <v>0.03</v>
      </c>
      <c r="C238" s="99">
        <f t="shared" si="193"/>
        <v>35.329900000000002</v>
      </c>
      <c r="D238" s="99">
        <f t="shared" si="193"/>
        <v>25.236000000000001</v>
      </c>
      <c r="E238" s="99">
        <f t="shared" si="193"/>
        <v>2.5234999999999999</v>
      </c>
      <c r="F238" s="99">
        <f t="shared" si="185"/>
        <v>38.8628</v>
      </c>
      <c r="G238" s="99">
        <f t="shared" si="185"/>
        <v>27.759599999999999</v>
      </c>
      <c r="H238" s="99">
        <f t="shared" si="185"/>
        <v>42.749299999999998</v>
      </c>
      <c r="I238" s="99">
        <f t="shared" si="185"/>
        <v>30.535699999999999</v>
      </c>
      <c r="J238" s="119">
        <f t="shared" si="201"/>
        <v>52.994900000000001</v>
      </c>
      <c r="K238" s="119">
        <f t="shared" si="202"/>
        <v>37.853999999999999</v>
      </c>
      <c r="L238" s="119">
        <f t="shared" si="203"/>
        <v>58.294199999999996</v>
      </c>
      <c r="M238" s="119">
        <f t="shared" si="204"/>
        <v>41.639400000000002</v>
      </c>
      <c r="N238" s="119">
        <f t="shared" si="188"/>
        <v>64.123999999999995</v>
      </c>
      <c r="O238" s="370">
        <f t="shared" si="189"/>
        <v>45.803600000000003</v>
      </c>
      <c r="P238" s="215">
        <f t="shared" si="205"/>
        <v>2.9999212848642556E-2</v>
      </c>
      <c r="Q238" s="215">
        <f t="shared" si="206"/>
        <v>2.9994571672292251E-2</v>
      </c>
      <c r="R238" s="215">
        <f t="shared" si="194"/>
        <v>2.9999284406149913E-2</v>
      </c>
      <c r="S238" s="215">
        <f t="shared" si="195"/>
        <v>2.9994953842500477E-2</v>
      </c>
      <c r="T238" s="215">
        <f t="shared" si="196"/>
        <v>2.9999373557374937E-2</v>
      </c>
      <c r="U238" s="215">
        <f t="shared" si="197"/>
        <v>2.9996896756435812E-2</v>
      </c>
      <c r="V238" s="215">
        <f t="shared" si="198"/>
        <v>2.750092338654557E-2</v>
      </c>
      <c r="W238" s="215">
        <f t="shared" si="199"/>
        <v>2.7499328192307996E-2</v>
      </c>
      <c r="X238" s="215">
        <f t="shared" si="200"/>
        <v>2.7483713355048817E-2</v>
      </c>
      <c r="Y238" s="215">
        <f t="shared" si="190"/>
        <v>2.7499358850637382E-2</v>
      </c>
      <c r="Z238" s="215">
        <f t="shared" si="191"/>
        <v>2.75016101211847E-2</v>
      </c>
      <c r="AA238" s="215">
        <f t="shared" si="192"/>
        <v>2.7498966475344295E-2</v>
      </c>
    </row>
    <row r="239" spans="1:27" x14ac:dyDescent="0.2">
      <c r="A239" s="95">
        <v>13</v>
      </c>
      <c r="B239" s="218">
        <v>0.03</v>
      </c>
      <c r="C239" s="99">
        <f t="shared" si="193"/>
        <v>36.389800000000001</v>
      </c>
      <c r="D239" s="99">
        <f t="shared" si="193"/>
        <v>25.993200000000002</v>
      </c>
      <c r="E239" s="99">
        <f t="shared" si="193"/>
        <v>2.5994000000000002</v>
      </c>
      <c r="F239" s="99">
        <f t="shared" si="185"/>
        <v>40.028700000000001</v>
      </c>
      <c r="G239" s="99">
        <f t="shared" si="185"/>
        <v>28.592400000000001</v>
      </c>
      <c r="H239" s="99">
        <f t="shared" si="185"/>
        <v>44.031999999999996</v>
      </c>
      <c r="I239" s="99">
        <f t="shared" si="185"/>
        <v>31.451899999999998</v>
      </c>
      <c r="J239" s="119">
        <f t="shared" si="201"/>
        <v>54.584699999999998</v>
      </c>
      <c r="K239" s="119">
        <f t="shared" si="202"/>
        <v>38.989800000000002</v>
      </c>
      <c r="L239" s="119">
        <f t="shared" si="203"/>
        <v>60.043100000000003</v>
      </c>
      <c r="M239" s="119">
        <f t="shared" si="204"/>
        <v>42.888599999999997</v>
      </c>
      <c r="N239" s="119">
        <f t="shared" si="188"/>
        <v>66.048000000000002</v>
      </c>
      <c r="O239" s="370">
        <f t="shared" si="189"/>
        <v>47.177900000000001</v>
      </c>
      <c r="P239" s="215">
        <f t="shared" si="205"/>
        <v>3.0000084913911415E-2</v>
      </c>
      <c r="Q239" s="215">
        <f t="shared" si="206"/>
        <v>3.0004755111745163E-2</v>
      </c>
      <c r="R239" s="215">
        <f t="shared" si="194"/>
        <v>3.0000411704766528E-2</v>
      </c>
      <c r="S239" s="215">
        <f t="shared" si="195"/>
        <v>3.000043228288601E-2</v>
      </c>
      <c r="T239" s="215">
        <f t="shared" si="196"/>
        <v>3.0005169675292893E-2</v>
      </c>
      <c r="U239" s="215">
        <f t="shared" si="197"/>
        <v>3.0004224563379912E-2</v>
      </c>
      <c r="V239" s="215">
        <f t="shared" si="198"/>
        <v>2.7498948212526023E-2</v>
      </c>
      <c r="W239" s="215">
        <f t="shared" si="199"/>
        <v>2.7500741179958581E-2</v>
      </c>
      <c r="X239" s="215">
        <f t="shared" si="200"/>
        <v>2.7512056289034838E-2</v>
      </c>
      <c r="Y239" s="215">
        <f t="shared" si="190"/>
        <v>2.7499268431671539E-2</v>
      </c>
      <c r="Z239" s="215">
        <f t="shared" si="191"/>
        <v>2.7498275068997241E-2</v>
      </c>
      <c r="AA239" s="215">
        <f t="shared" si="192"/>
        <v>2.7500670890359007E-2</v>
      </c>
    </row>
    <row r="240" spans="1:27" x14ac:dyDescent="0.2">
      <c r="A240" s="95">
        <v>15</v>
      </c>
      <c r="B240" s="218">
        <v>0.03</v>
      </c>
      <c r="C240" s="99">
        <f t="shared" si="193"/>
        <v>37.481499999999997</v>
      </c>
      <c r="D240" s="99">
        <f t="shared" si="193"/>
        <v>26.773099999999999</v>
      </c>
      <c r="E240" s="99">
        <f t="shared" si="193"/>
        <v>2.6772999999999998</v>
      </c>
      <c r="F240" s="99">
        <f t="shared" si="185"/>
        <v>41.229700000000001</v>
      </c>
      <c r="G240" s="99">
        <f t="shared" si="185"/>
        <v>29.450299999999999</v>
      </c>
      <c r="H240" s="99">
        <f t="shared" si="185"/>
        <v>45.352899999999998</v>
      </c>
      <c r="I240" s="99">
        <f t="shared" si="185"/>
        <v>32.395499999999998</v>
      </c>
      <c r="J240" s="119">
        <f t="shared" si="201"/>
        <v>56.222299999999997</v>
      </c>
      <c r="K240" s="119">
        <f t="shared" si="202"/>
        <v>40.159700000000001</v>
      </c>
      <c r="L240" s="119">
        <f t="shared" si="203"/>
        <v>61.8446</v>
      </c>
      <c r="M240" s="119">
        <f t="shared" si="204"/>
        <v>44.1755</v>
      </c>
      <c r="N240" s="119">
        <f t="shared" si="188"/>
        <v>68.029399999999995</v>
      </c>
      <c r="O240" s="370">
        <f t="shared" si="189"/>
        <v>48.593299999999999</v>
      </c>
      <c r="P240" s="215">
        <f t="shared" si="205"/>
        <v>3.0000164881367742E-2</v>
      </c>
      <c r="Q240" s="215">
        <f t="shared" si="206"/>
        <v>3.0004001046427441E-2</v>
      </c>
      <c r="R240" s="215">
        <f t="shared" si="194"/>
        <v>3.0003472508475182E-2</v>
      </c>
      <c r="S240" s="215">
        <f t="shared" si="195"/>
        <v>3.0004476714091757E-2</v>
      </c>
      <c r="T240" s="215">
        <f t="shared" si="196"/>
        <v>2.9998637354651206E-2</v>
      </c>
      <c r="U240" s="215">
        <f t="shared" si="197"/>
        <v>3.0001367167007399E-2</v>
      </c>
      <c r="V240" s="215">
        <f t="shared" si="198"/>
        <v>2.7501281583845731E-2</v>
      </c>
      <c r="W240" s="215">
        <f t="shared" si="199"/>
        <v>2.7501774988966273E-2</v>
      </c>
      <c r="X240" s="215">
        <f t="shared" si="200"/>
        <v>2.7517654283082543E-2</v>
      </c>
      <c r="Y240" s="215">
        <f t="shared" si="190"/>
        <v>2.7500735180505605E-2</v>
      </c>
      <c r="Z240" s="215">
        <f t="shared" si="191"/>
        <v>2.7499729608088726E-2</v>
      </c>
      <c r="AA240" s="215">
        <f t="shared" si="192"/>
        <v>2.7499427944838003E-2</v>
      </c>
    </row>
    <row r="241" spans="1:27" x14ac:dyDescent="0.2">
      <c r="A241" s="95">
        <v>17</v>
      </c>
      <c r="B241" s="218">
        <v>0.03</v>
      </c>
      <c r="C241" s="99">
        <f t="shared" si="193"/>
        <v>38.605899999999998</v>
      </c>
      <c r="D241" s="99">
        <f t="shared" si="193"/>
        <v>27.5763</v>
      </c>
      <c r="E241" s="99">
        <f t="shared" si="193"/>
        <v>2.7576999999999998</v>
      </c>
      <c r="F241" s="99">
        <f t="shared" si="185"/>
        <v>42.4664</v>
      </c>
      <c r="G241" s="99">
        <f t="shared" si="185"/>
        <v>30.334</v>
      </c>
      <c r="H241" s="99">
        <f t="shared" si="185"/>
        <v>46.7134</v>
      </c>
      <c r="I241" s="99">
        <f t="shared" si="185"/>
        <v>33.3673</v>
      </c>
      <c r="J241" s="119">
        <f t="shared" si="201"/>
        <v>57.908900000000003</v>
      </c>
      <c r="K241" s="119">
        <f t="shared" si="202"/>
        <v>41.3645</v>
      </c>
      <c r="L241" s="119">
        <f t="shared" si="203"/>
        <v>63.699599999999997</v>
      </c>
      <c r="M241" s="119">
        <f t="shared" si="204"/>
        <v>45.500999999999998</v>
      </c>
      <c r="N241" s="119">
        <f t="shared" si="188"/>
        <v>70.070099999999996</v>
      </c>
      <c r="O241" s="370">
        <f t="shared" si="189"/>
        <v>50.051000000000002</v>
      </c>
      <c r="P241" s="215">
        <f t="shared" si="205"/>
        <v>2.9998799407707843E-2</v>
      </c>
      <c r="Q241" s="215">
        <f t="shared" si="206"/>
        <v>3.000026145646191E-2</v>
      </c>
      <c r="R241" s="215">
        <f t="shared" si="194"/>
        <v>2.9995367417177399E-2</v>
      </c>
      <c r="S241" s="215">
        <f t="shared" si="195"/>
        <v>3.0006485502694406E-2</v>
      </c>
      <c r="T241" s="215">
        <f t="shared" si="196"/>
        <v>2.9998081710320659E-2</v>
      </c>
      <c r="U241" s="215">
        <f t="shared" si="197"/>
        <v>2.9997993548486729E-2</v>
      </c>
      <c r="V241" s="215">
        <f t="shared" si="198"/>
        <v>2.7498689207855725E-2</v>
      </c>
      <c r="W241" s="215">
        <f t="shared" si="199"/>
        <v>2.7501844385987111E-2</v>
      </c>
      <c r="X241" s="215">
        <f t="shared" si="200"/>
        <v>2.7497298707105284E-2</v>
      </c>
      <c r="Y241" s="215">
        <f t="shared" si="190"/>
        <v>2.7500737966310057E-2</v>
      </c>
      <c r="Z241" s="215">
        <f t="shared" si="191"/>
        <v>2.7501431131254261E-2</v>
      </c>
      <c r="AA241" s="215">
        <f t="shared" si="192"/>
        <v>2.749916415914409E-2</v>
      </c>
    </row>
    <row r="242" spans="1:27" x14ac:dyDescent="0.2">
      <c r="A242" s="95">
        <v>19</v>
      </c>
      <c r="B242" s="218">
        <v>0.03</v>
      </c>
      <c r="C242" s="99">
        <f t="shared" si="193"/>
        <v>39.764099999999999</v>
      </c>
      <c r="D242" s="99">
        <f t="shared" si="193"/>
        <v>28.403500000000001</v>
      </c>
      <c r="E242" s="99">
        <f t="shared" si="193"/>
        <v>2.8403999999999998</v>
      </c>
      <c r="F242" s="99">
        <f t="shared" si="185"/>
        <v>43.740400000000001</v>
      </c>
      <c r="G242" s="99">
        <f t="shared" si="185"/>
        <v>31.244</v>
      </c>
      <c r="H242" s="99">
        <f t="shared" si="185"/>
        <v>48.114699999999999</v>
      </c>
      <c r="I242" s="99">
        <f t="shared" si="185"/>
        <v>34.368400000000001</v>
      </c>
      <c r="J242" s="119">
        <f t="shared" si="201"/>
        <v>59.6462</v>
      </c>
      <c r="K242" s="119">
        <f t="shared" si="202"/>
        <v>42.6053</v>
      </c>
      <c r="L242" s="119">
        <f t="shared" si="203"/>
        <v>65.610600000000005</v>
      </c>
      <c r="M242" s="119">
        <f t="shared" si="204"/>
        <v>46.866</v>
      </c>
      <c r="N242" s="119">
        <f t="shared" si="188"/>
        <v>72.1721</v>
      </c>
      <c r="O242" s="370">
        <f t="shared" si="189"/>
        <v>51.552599999999998</v>
      </c>
      <c r="P242" s="215">
        <f t="shared" si="205"/>
        <v>3.0000595763859949E-2</v>
      </c>
      <c r="Q242" s="215">
        <f t="shared" si="206"/>
        <v>2.9996772590956775E-2</v>
      </c>
      <c r="R242" s="215">
        <f t="shared" si="194"/>
        <v>3.0000188384228493E-2</v>
      </c>
      <c r="S242" s="215">
        <f t="shared" si="195"/>
        <v>2.9999340673831348E-2</v>
      </c>
      <c r="T242" s="215">
        <f t="shared" si="196"/>
        <v>2.999781647236123E-2</v>
      </c>
      <c r="U242" s="215">
        <f t="shared" si="197"/>
        <v>3.0002427526350677E-2</v>
      </c>
      <c r="V242" s="215">
        <f t="shared" si="198"/>
        <v>2.7498779066612564E-2</v>
      </c>
      <c r="W242" s="215">
        <f t="shared" si="199"/>
        <v>2.7500334619962201E-2</v>
      </c>
      <c r="X242" s="215">
        <f t="shared" si="200"/>
        <v>2.7492403414845761E-2</v>
      </c>
      <c r="Y242" s="215">
        <f t="shared" si="190"/>
        <v>2.750078107198321E-2</v>
      </c>
      <c r="Z242" s="215">
        <f t="shared" si="191"/>
        <v>2.7499523148665737E-2</v>
      </c>
      <c r="AA242" s="215">
        <f t="shared" si="192"/>
        <v>2.7499092403955004E-2</v>
      </c>
    </row>
    <row r="243" spans="1:27" x14ac:dyDescent="0.2">
      <c r="A243" s="95">
        <v>21</v>
      </c>
      <c r="B243" s="218">
        <v>0.03</v>
      </c>
      <c r="C243" s="99">
        <f t="shared" si="193"/>
        <v>40.957000000000001</v>
      </c>
      <c r="D243" s="99">
        <f t="shared" si="193"/>
        <v>29.255800000000001</v>
      </c>
      <c r="E243" s="99">
        <f t="shared" si="193"/>
        <v>2.9253999999999998</v>
      </c>
      <c r="F243" s="99">
        <f t="shared" si="185"/>
        <v>45.052900000000001</v>
      </c>
      <c r="G243" s="99">
        <f t="shared" si="185"/>
        <v>32.181100000000001</v>
      </c>
      <c r="H243" s="99">
        <f t="shared" si="185"/>
        <v>49.558399999999999</v>
      </c>
      <c r="I243" s="99">
        <f t="shared" si="185"/>
        <v>35.399299999999997</v>
      </c>
      <c r="J243" s="119">
        <f t="shared" si="201"/>
        <v>61.435499999999998</v>
      </c>
      <c r="K243" s="119">
        <f t="shared" si="202"/>
        <v>43.883699999999997</v>
      </c>
      <c r="L243" s="119">
        <f t="shared" si="203"/>
        <v>67.579400000000007</v>
      </c>
      <c r="M243" s="119">
        <f t="shared" si="204"/>
        <v>48.271700000000003</v>
      </c>
      <c r="N243" s="119">
        <f t="shared" si="188"/>
        <v>74.337599999999995</v>
      </c>
      <c r="O243" s="370">
        <f t="shared" si="189"/>
        <v>53.098999999999997</v>
      </c>
      <c r="P243" s="215">
        <f t="shared" si="205"/>
        <v>2.9999421588820109E-2</v>
      </c>
      <c r="Q243" s="215">
        <f t="shared" si="206"/>
        <v>3.0006865351101083E-2</v>
      </c>
      <c r="R243" s="215">
        <f t="shared" si="194"/>
        <v>3.0006584301926823E-2</v>
      </c>
      <c r="S243" s="215">
        <f t="shared" si="195"/>
        <v>2.9992958648060456E-2</v>
      </c>
      <c r="T243" s="215">
        <f t="shared" si="196"/>
        <v>3.0005382970277269E-2</v>
      </c>
      <c r="U243" s="215">
        <f t="shared" si="197"/>
        <v>2.9995577332665922E-2</v>
      </c>
      <c r="V243" s="215">
        <f t="shared" si="198"/>
        <v>2.7500702444506964E-2</v>
      </c>
      <c r="W243" s="215">
        <f t="shared" si="199"/>
        <v>2.7499929757523012E-2</v>
      </c>
      <c r="X243" s="215">
        <f t="shared" si="200"/>
        <v>2.7501668364300371E-2</v>
      </c>
      <c r="Y243" s="215">
        <f t="shared" si="190"/>
        <v>2.7500108330995747E-2</v>
      </c>
      <c r="Z243" s="215">
        <f t="shared" si="191"/>
        <v>2.7500175607762498E-2</v>
      </c>
      <c r="AA243" s="215">
        <f t="shared" si="192"/>
        <v>2.7500414662464747E-2</v>
      </c>
    </row>
    <row r="244" spans="1:27" x14ac:dyDescent="0.2">
      <c r="A244" s="101">
        <v>23</v>
      </c>
      <c r="B244" s="371">
        <v>0.02</v>
      </c>
      <c r="C244" s="372">
        <f t="shared" si="193"/>
        <v>41.776299999999999</v>
      </c>
      <c r="D244" s="372">
        <f t="shared" si="193"/>
        <v>29.840800000000002</v>
      </c>
      <c r="E244" s="372">
        <f t="shared" si="193"/>
        <v>2.9843000000000002</v>
      </c>
      <c r="F244" s="372">
        <f t="shared" si="185"/>
        <v>45.954000000000001</v>
      </c>
      <c r="G244" s="372">
        <f t="shared" si="185"/>
        <v>32.825000000000003</v>
      </c>
      <c r="H244" s="372">
        <f t="shared" si="185"/>
        <v>50.549399999999999</v>
      </c>
      <c r="I244" s="372">
        <f t="shared" si="185"/>
        <v>36.107399999999998</v>
      </c>
      <c r="J244" s="154">
        <f t="shared" si="201"/>
        <v>62.664499999999997</v>
      </c>
      <c r="K244" s="154">
        <f t="shared" si="202"/>
        <v>44.761200000000002</v>
      </c>
      <c r="L244" s="154">
        <f t="shared" si="203"/>
        <v>68.930999999999997</v>
      </c>
      <c r="M244" s="154">
        <f t="shared" si="204"/>
        <v>49.237499999999997</v>
      </c>
      <c r="N244" s="154">
        <f t="shared" si="188"/>
        <v>75.824100000000001</v>
      </c>
      <c r="O244" s="373">
        <f t="shared" si="189"/>
        <v>54.161099999999998</v>
      </c>
      <c r="P244" s="215">
        <f t="shared" si="205"/>
        <v>2.000390653612321E-2</v>
      </c>
      <c r="Q244" s="215">
        <f t="shared" si="206"/>
        <v>1.9996034974261542E-2</v>
      </c>
      <c r="R244" s="215">
        <f t="shared" si="194"/>
        <v>2.0000932237436427E-2</v>
      </c>
      <c r="S244" s="215">
        <f t="shared" si="195"/>
        <v>2.0008638610861721E-2</v>
      </c>
      <c r="T244" s="215">
        <f t="shared" si="196"/>
        <v>1.9996610060050359E-2</v>
      </c>
      <c r="U244" s="215">
        <f t="shared" si="197"/>
        <v>2.000322040266338E-2</v>
      </c>
      <c r="V244" s="215">
        <f t="shared" si="198"/>
        <v>2.7499987702357662E-2</v>
      </c>
      <c r="W244" s="215">
        <f t="shared" si="199"/>
        <v>2.7501454784605802E-2</v>
      </c>
      <c r="X244" s="215">
        <f t="shared" si="200"/>
        <v>2.7509984850571653E-2</v>
      </c>
      <c r="Y244" s="215">
        <f t="shared" si="190"/>
        <v>2.7499714918802182E-2</v>
      </c>
      <c r="Z244" s="215">
        <f t="shared" si="191"/>
        <v>2.7499100057909395E-2</v>
      </c>
      <c r="AA244" s="215">
        <f t="shared" si="192"/>
        <v>2.7499923775065264E-2</v>
      </c>
    </row>
    <row r="245" spans="1:27" x14ac:dyDescent="0.2">
      <c r="A245" s="83" t="s">
        <v>175</v>
      </c>
    </row>
    <row r="246" spans="1:27" x14ac:dyDescent="0.2">
      <c r="A246" s="84" t="s">
        <v>65</v>
      </c>
      <c r="B246" s="85" t="s">
        <v>159</v>
      </c>
      <c r="C246" s="85" t="s">
        <v>82</v>
      </c>
      <c r="D246" s="85" t="s">
        <v>83</v>
      </c>
      <c r="E246" s="86" t="s">
        <v>84</v>
      </c>
    </row>
    <row r="247" spans="1:27" x14ac:dyDescent="0.2">
      <c r="A247" s="88" t="s">
        <v>85</v>
      </c>
      <c r="B247" s="89" t="s">
        <v>174</v>
      </c>
      <c r="C247" s="89"/>
      <c r="D247" s="89"/>
      <c r="E247" s="90"/>
    </row>
    <row r="248" spans="1:27" x14ac:dyDescent="0.2">
      <c r="A248" s="91" t="s">
        <v>66</v>
      </c>
      <c r="B248" s="93" t="s">
        <v>80</v>
      </c>
      <c r="C248" s="105">
        <f>ROUND(C230*2080,0)</f>
        <v>60043</v>
      </c>
      <c r="D248" s="105">
        <f>ROUND(F230*2080,0)</f>
        <v>66047</v>
      </c>
      <c r="E248" s="106">
        <f>ROUND(H230*2080,0)</f>
        <v>72652</v>
      </c>
    </row>
    <row r="249" spans="1:27" x14ac:dyDescent="0.2">
      <c r="A249" s="95" t="s">
        <v>76</v>
      </c>
      <c r="B249" s="218">
        <v>2.5000000000000001E-2</v>
      </c>
      <c r="C249" s="107">
        <f>ROUND(C231*2080,0)</f>
        <v>61544</v>
      </c>
      <c r="D249" s="107">
        <f>ROUND(F231*2080,0)</f>
        <v>67698</v>
      </c>
      <c r="E249" s="108">
        <f>ROUND(H231*2080,0)</f>
        <v>74468</v>
      </c>
    </row>
    <row r="250" spans="1:27" x14ac:dyDescent="0.2">
      <c r="A250" s="95">
        <v>1</v>
      </c>
      <c r="B250" s="218">
        <v>0.03</v>
      </c>
      <c r="C250" s="107">
        <f>ROUND(C232*2080,0)</f>
        <v>63390</v>
      </c>
      <c r="D250" s="107">
        <v>0</v>
      </c>
      <c r="E250" s="108">
        <v>0</v>
      </c>
    </row>
    <row r="251" spans="1:27" x14ac:dyDescent="0.2">
      <c r="A251" s="95">
        <v>2</v>
      </c>
      <c r="B251" s="218">
        <v>0.03</v>
      </c>
      <c r="C251" s="107">
        <v>0</v>
      </c>
      <c r="D251" s="107">
        <f t="shared" ref="D251:D262" si="207">ROUND(F233*2080,0)</f>
        <v>69729</v>
      </c>
      <c r="E251" s="108">
        <f t="shared" ref="E251:E262" si="208">ROUND(H233*2080,0)</f>
        <v>76701</v>
      </c>
    </row>
    <row r="252" spans="1:27" x14ac:dyDescent="0.2">
      <c r="A252" s="95">
        <v>3</v>
      </c>
      <c r="B252" s="218">
        <v>0.03</v>
      </c>
      <c r="C252" s="107">
        <f t="shared" ref="C252:C262" si="209">ROUND(C234*2080,0)</f>
        <v>65292</v>
      </c>
      <c r="D252" s="107">
        <f t="shared" si="207"/>
        <v>71821</v>
      </c>
      <c r="E252" s="108">
        <f t="shared" si="208"/>
        <v>79003</v>
      </c>
    </row>
    <row r="253" spans="1:27" x14ac:dyDescent="0.2">
      <c r="A253" s="95">
        <v>5</v>
      </c>
      <c r="B253" s="218">
        <v>0.03</v>
      </c>
      <c r="C253" s="107">
        <f t="shared" si="209"/>
        <v>67250</v>
      </c>
      <c r="D253" s="107">
        <f t="shared" si="207"/>
        <v>73976</v>
      </c>
      <c r="E253" s="108">
        <f t="shared" si="208"/>
        <v>81373</v>
      </c>
    </row>
    <row r="254" spans="1:27" x14ac:dyDescent="0.2">
      <c r="A254" s="95">
        <v>7</v>
      </c>
      <c r="B254" s="218">
        <v>0.03</v>
      </c>
      <c r="C254" s="107">
        <f t="shared" si="209"/>
        <v>69268</v>
      </c>
      <c r="D254" s="107">
        <f t="shared" si="207"/>
        <v>76194</v>
      </c>
      <c r="E254" s="108">
        <f t="shared" si="208"/>
        <v>83814</v>
      </c>
    </row>
    <row r="255" spans="1:27" x14ac:dyDescent="0.2">
      <c r="A255" s="95">
        <v>9</v>
      </c>
      <c r="B255" s="218">
        <v>0.03</v>
      </c>
      <c r="C255" s="107">
        <f t="shared" si="209"/>
        <v>71346</v>
      </c>
      <c r="D255" s="107">
        <f t="shared" si="207"/>
        <v>78480</v>
      </c>
      <c r="E255" s="108">
        <f t="shared" si="208"/>
        <v>86329</v>
      </c>
    </row>
    <row r="256" spans="1:27" x14ac:dyDescent="0.2">
      <c r="A256" s="95">
        <v>11</v>
      </c>
      <c r="B256" s="218">
        <v>0.03</v>
      </c>
      <c r="C256" s="107">
        <f t="shared" si="209"/>
        <v>73486</v>
      </c>
      <c r="D256" s="107">
        <f t="shared" si="207"/>
        <v>80835</v>
      </c>
      <c r="E256" s="108">
        <f t="shared" si="208"/>
        <v>88919</v>
      </c>
    </row>
    <row r="257" spans="1:5" x14ac:dyDescent="0.2">
      <c r="A257" s="95">
        <v>13</v>
      </c>
      <c r="B257" s="218">
        <v>0.03</v>
      </c>
      <c r="C257" s="107">
        <f t="shared" si="209"/>
        <v>75691</v>
      </c>
      <c r="D257" s="107">
        <f t="shared" si="207"/>
        <v>83260</v>
      </c>
      <c r="E257" s="108">
        <f t="shared" si="208"/>
        <v>91587</v>
      </c>
    </row>
    <row r="258" spans="1:5" x14ac:dyDescent="0.2">
      <c r="A258" s="95">
        <v>15</v>
      </c>
      <c r="B258" s="218">
        <v>0.03</v>
      </c>
      <c r="C258" s="107">
        <f t="shared" si="209"/>
        <v>77962</v>
      </c>
      <c r="D258" s="107">
        <f t="shared" si="207"/>
        <v>85758</v>
      </c>
      <c r="E258" s="108">
        <f t="shared" si="208"/>
        <v>94334</v>
      </c>
    </row>
    <row r="259" spans="1:5" x14ac:dyDescent="0.2">
      <c r="A259" s="95">
        <v>17</v>
      </c>
      <c r="B259" s="218">
        <v>0.03</v>
      </c>
      <c r="C259" s="107">
        <f t="shared" si="209"/>
        <v>80300</v>
      </c>
      <c r="D259" s="107">
        <f t="shared" si="207"/>
        <v>88330</v>
      </c>
      <c r="E259" s="108">
        <f t="shared" si="208"/>
        <v>97164</v>
      </c>
    </row>
    <row r="260" spans="1:5" x14ac:dyDescent="0.2">
      <c r="A260" s="95">
        <v>19</v>
      </c>
      <c r="B260" s="218">
        <v>0.03</v>
      </c>
      <c r="C260" s="107">
        <f t="shared" si="209"/>
        <v>82709</v>
      </c>
      <c r="D260" s="107">
        <f t="shared" si="207"/>
        <v>90980</v>
      </c>
      <c r="E260" s="108">
        <f t="shared" si="208"/>
        <v>100079</v>
      </c>
    </row>
    <row r="261" spans="1:5" x14ac:dyDescent="0.2">
      <c r="A261" s="95">
        <v>21</v>
      </c>
      <c r="B261" s="218">
        <v>0.03</v>
      </c>
      <c r="C261" s="107">
        <f t="shared" si="209"/>
        <v>85191</v>
      </c>
      <c r="D261" s="107">
        <f t="shared" si="207"/>
        <v>93710</v>
      </c>
      <c r="E261" s="108">
        <f t="shared" si="208"/>
        <v>103081</v>
      </c>
    </row>
    <row r="262" spans="1:5" x14ac:dyDescent="0.2">
      <c r="A262" s="101">
        <v>23</v>
      </c>
      <c r="B262" s="371">
        <v>0.02</v>
      </c>
      <c r="C262" s="109">
        <f t="shared" si="209"/>
        <v>86895</v>
      </c>
      <c r="D262" s="109">
        <f t="shared" si="207"/>
        <v>95584</v>
      </c>
      <c r="E262" s="110">
        <f t="shared" si="208"/>
        <v>105143</v>
      </c>
    </row>
  </sheetData>
  <pageMargins left="0.7" right="0.7" top="0.75" bottom="0.75" header="0.3" footer="0.3"/>
  <pageSetup orientation="landscape" horizontalDpi="4294967295" verticalDpi="4294967295" r:id="rId1"/>
  <rowBreaks count="4" manualBreakCount="4">
    <brk id="73" max="16383" man="1"/>
    <brk id="149" max="14" man="1"/>
    <brk id="187" max="14" man="1"/>
    <brk id="225" max="14" man="1"/>
  </rowBreaks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C92C2-5185-4CE6-BEE0-998929A0AB13}">
  <dimension ref="A1:AQ398"/>
  <sheetViews>
    <sheetView topLeftCell="A264" zoomScaleNormal="100" workbookViewId="0">
      <selection activeCell="P270" sqref="P270"/>
    </sheetView>
  </sheetViews>
  <sheetFormatPr defaultColWidth="9.140625" defaultRowHeight="12" x14ac:dyDescent="0.2"/>
  <cols>
    <col min="1" max="1" width="7.42578125" style="669" customWidth="1"/>
    <col min="2" max="2" width="10.7109375" style="669" bestFit="1" customWidth="1"/>
    <col min="3" max="6" width="10.28515625" style="669" bestFit="1" customWidth="1"/>
    <col min="7" max="7" width="11.7109375" style="669" bestFit="1" customWidth="1"/>
    <col min="8" max="8" width="8.5703125" style="669" bestFit="1" customWidth="1"/>
    <col min="9" max="9" width="9.42578125" style="669" customWidth="1"/>
    <col min="10" max="10" width="9.5703125" style="669" customWidth="1"/>
    <col min="11" max="11" width="9" style="669" hidden="1" customWidth="1"/>
    <col min="12" max="12" width="9.7109375" style="669" customWidth="1"/>
    <col min="13" max="13" width="10.42578125" style="669" hidden="1" customWidth="1"/>
    <col min="14" max="14" width="8.42578125" style="669" customWidth="1"/>
    <col min="15" max="19" width="8.28515625" style="669" customWidth="1"/>
    <col min="20" max="27" width="9.140625" style="669" customWidth="1"/>
    <col min="28" max="16384" width="9.140625" style="669"/>
  </cols>
  <sheetData>
    <row r="1" spans="1:9" hidden="1" x14ac:dyDescent="0.2"/>
    <row r="2" spans="1:9" hidden="1" x14ac:dyDescent="0.2">
      <c r="A2" s="670" t="s">
        <v>81</v>
      </c>
      <c r="B2" s="670"/>
      <c r="C2" s="670"/>
      <c r="D2" s="670"/>
      <c r="E2" s="670"/>
      <c r="F2" s="670"/>
      <c r="G2" s="671" t="s">
        <v>173</v>
      </c>
      <c r="H2" s="671"/>
      <c r="I2" s="672">
        <v>3.9E-2</v>
      </c>
    </row>
    <row r="3" spans="1:9" hidden="1" x14ac:dyDescent="0.2">
      <c r="A3" s="673" t="s">
        <v>176</v>
      </c>
      <c r="B3" s="673"/>
      <c r="C3" s="673"/>
      <c r="D3" s="673"/>
      <c r="E3" s="673"/>
      <c r="F3" s="673"/>
      <c r="G3" s="673"/>
      <c r="H3" s="673"/>
      <c r="I3" s="673"/>
    </row>
    <row r="4" spans="1:9" hidden="1" x14ac:dyDescent="0.2">
      <c r="A4" s="674" t="s">
        <v>65</v>
      </c>
      <c r="B4" s="675" t="s">
        <v>159</v>
      </c>
      <c r="C4" s="675" t="s">
        <v>82</v>
      </c>
      <c r="D4" s="675" t="s">
        <v>82</v>
      </c>
      <c r="E4" s="675" t="s">
        <v>83</v>
      </c>
      <c r="F4" s="675" t="s">
        <v>83</v>
      </c>
      <c r="G4" s="676" t="s">
        <v>84</v>
      </c>
      <c r="H4" s="677"/>
      <c r="I4" s="678"/>
    </row>
    <row r="5" spans="1:9" hidden="1" x14ac:dyDescent="0.2">
      <c r="A5" s="679" t="s">
        <v>85</v>
      </c>
      <c r="B5" s="680" t="s">
        <v>174</v>
      </c>
      <c r="C5" s="680" t="s">
        <v>86</v>
      </c>
      <c r="D5" s="680" t="s">
        <v>87</v>
      </c>
      <c r="E5" s="680" t="s">
        <v>86</v>
      </c>
      <c r="F5" s="680" t="s">
        <v>87</v>
      </c>
      <c r="G5" s="681" t="s">
        <v>86</v>
      </c>
      <c r="H5" s="677"/>
    </row>
    <row r="6" spans="1:9" hidden="1" x14ac:dyDescent="0.2">
      <c r="A6" s="682" t="s">
        <v>66</v>
      </c>
      <c r="B6" s="683" t="s">
        <v>80</v>
      </c>
      <c r="C6" s="684">
        <v>22.625900000000001</v>
      </c>
      <c r="D6" s="684">
        <v>16.1616</v>
      </c>
      <c r="E6" s="684">
        <v>25.905100000000001</v>
      </c>
      <c r="F6" s="684">
        <v>18.503399999999999</v>
      </c>
      <c r="G6" s="685">
        <v>30.278400000000001</v>
      </c>
      <c r="H6" s="686"/>
    </row>
    <row r="7" spans="1:9" hidden="1" x14ac:dyDescent="0.2">
      <c r="A7" s="687" t="s">
        <v>76</v>
      </c>
      <c r="B7" s="96">
        <v>2.5000000000000001E-2</v>
      </c>
      <c r="C7" s="688">
        <v>23.191500000000001</v>
      </c>
      <c r="D7" s="688">
        <v>16.5657</v>
      </c>
      <c r="E7" s="688">
        <v>26.552800000000001</v>
      </c>
      <c r="F7" s="688">
        <v>18.966100000000001</v>
      </c>
      <c r="G7" s="689">
        <v>31.035399999999999</v>
      </c>
      <c r="H7" s="686"/>
    </row>
    <row r="8" spans="1:9" hidden="1" x14ac:dyDescent="0.2">
      <c r="A8" s="687">
        <v>1</v>
      </c>
      <c r="B8" s="96">
        <v>0.03</v>
      </c>
      <c r="C8" s="690">
        <v>23.8873</v>
      </c>
      <c r="D8" s="690">
        <v>17.0627</v>
      </c>
      <c r="E8" s="690" t="s">
        <v>80</v>
      </c>
      <c r="F8" s="690" t="s">
        <v>80</v>
      </c>
      <c r="G8" s="691" t="s">
        <v>80</v>
      </c>
      <c r="H8" s="686"/>
    </row>
    <row r="9" spans="1:9" hidden="1" x14ac:dyDescent="0.2">
      <c r="A9" s="687">
        <v>2</v>
      </c>
      <c r="B9" s="96">
        <v>0.03</v>
      </c>
      <c r="C9" s="688" t="s">
        <v>80</v>
      </c>
      <c r="D9" s="688" t="s">
        <v>80</v>
      </c>
      <c r="E9" s="688">
        <v>27.349299999999999</v>
      </c>
      <c r="F9" s="688">
        <v>19.5351</v>
      </c>
      <c r="G9" s="689">
        <v>31.9664</v>
      </c>
      <c r="H9" s="686"/>
    </row>
    <row r="10" spans="1:9" hidden="1" x14ac:dyDescent="0.2">
      <c r="A10" s="687">
        <v>3</v>
      </c>
      <c r="B10" s="96">
        <v>0.03</v>
      </c>
      <c r="C10" s="688">
        <v>24.603899999999999</v>
      </c>
      <c r="D10" s="688">
        <v>17.5746</v>
      </c>
      <c r="E10" s="688">
        <v>28.169799999999999</v>
      </c>
      <c r="F10" s="688">
        <v>20.121099999999998</v>
      </c>
      <c r="G10" s="689">
        <v>32.925400000000003</v>
      </c>
      <c r="H10" s="686"/>
    </row>
    <row r="11" spans="1:9" hidden="1" x14ac:dyDescent="0.2">
      <c r="A11" s="687">
        <v>5</v>
      </c>
      <c r="B11" s="96">
        <v>0.03</v>
      </c>
      <c r="C11" s="688">
        <v>25.341999999999999</v>
      </c>
      <c r="D11" s="688">
        <v>18.101900000000001</v>
      </c>
      <c r="E11" s="688">
        <v>29.014900000000001</v>
      </c>
      <c r="F11" s="688">
        <v>20.724799999999998</v>
      </c>
      <c r="G11" s="689">
        <v>33.9133</v>
      </c>
      <c r="H11" s="686"/>
    </row>
    <row r="12" spans="1:9" hidden="1" x14ac:dyDescent="0.2">
      <c r="A12" s="687">
        <v>7</v>
      </c>
      <c r="B12" s="96">
        <v>0.03</v>
      </c>
      <c r="C12" s="688">
        <v>26.1023</v>
      </c>
      <c r="D12" s="688">
        <v>18.645</v>
      </c>
      <c r="E12" s="688">
        <v>29.885300000000001</v>
      </c>
      <c r="F12" s="688">
        <v>21.346599999999999</v>
      </c>
      <c r="G12" s="689">
        <v>34.930599999999998</v>
      </c>
      <c r="H12" s="686"/>
    </row>
    <row r="13" spans="1:9" hidden="1" x14ac:dyDescent="0.2">
      <c r="A13" s="687">
        <v>9</v>
      </c>
      <c r="B13" s="96">
        <v>0.03</v>
      </c>
      <c r="C13" s="688">
        <v>26.8855</v>
      </c>
      <c r="D13" s="688">
        <v>19.2043</v>
      </c>
      <c r="E13" s="688">
        <v>30.7818</v>
      </c>
      <c r="F13" s="688">
        <v>21.986999999999998</v>
      </c>
      <c r="G13" s="689">
        <v>35.978499999999997</v>
      </c>
      <c r="H13" s="686"/>
    </row>
    <row r="14" spans="1:9" hidden="1" x14ac:dyDescent="0.2">
      <c r="A14" s="687">
        <v>11</v>
      </c>
      <c r="B14" s="96">
        <v>0.03</v>
      </c>
      <c r="C14" s="688">
        <v>27.691800000000001</v>
      </c>
      <c r="D14" s="688">
        <v>19.7804</v>
      </c>
      <c r="E14" s="688">
        <v>31.705300000000001</v>
      </c>
      <c r="F14" s="688">
        <v>22.646599999999999</v>
      </c>
      <c r="G14" s="689">
        <v>37.057899999999997</v>
      </c>
      <c r="H14" s="686"/>
    </row>
    <row r="15" spans="1:9" hidden="1" x14ac:dyDescent="0.2">
      <c r="A15" s="687">
        <v>13</v>
      </c>
      <c r="B15" s="96">
        <v>0.03</v>
      </c>
      <c r="C15" s="688">
        <v>28.522600000000001</v>
      </c>
      <c r="D15" s="688">
        <v>20.373799999999999</v>
      </c>
      <c r="E15" s="688">
        <v>32.656500000000001</v>
      </c>
      <c r="F15" s="688">
        <v>23.326000000000001</v>
      </c>
      <c r="G15" s="689">
        <v>38.169600000000003</v>
      </c>
      <c r="H15" s="686"/>
    </row>
    <row r="16" spans="1:9" hidden="1" x14ac:dyDescent="0.2">
      <c r="A16" s="687">
        <v>15</v>
      </c>
      <c r="B16" s="96">
        <v>0.03</v>
      </c>
      <c r="C16" s="688">
        <v>29.378499999999999</v>
      </c>
      <c r="D16" s="688">
        <v>20.985099999999999</v>
      </c>
      <c r="E16" s="688">
        <v>33.636099999999999</v>
      </c>
      <c r="F16" s="688">
        <v>24.025700000000001</v>
      </c>
      <c r="G16" s="689">
        <v>39.314700000000002</v>
      </c>
      <c r="H16" s="686"/>
    </row>
    <row r="17" spans="1:8" hidden="1" x14ac:dyDescent="0.2">
      <c r="A17" s="687">
        <v>17</v>
      </c>
      <c r="B17" s="96">
        <v>0.03</v>
      </c>
      <c r="C17" s="688">
        <v>30.259799999999998</v>
      </c>
      <c r="D17" s="688">
        <v>21.614599999999999</v>
      </c>
      <c r="E17" s="688">
        <v>34.645099999999999</v>
      </c>
      <c r="F17" s="688">
        <v>24.746600000000001</v>
      </c>
      <c r="G17" s="689">
        <v>40.494300000000003</v>
      </c>
      <c r="H17" s="686"/>
    </row>
    <row r="18" spans="1:8" hidden="1" x14ac:dyDescent="0.2">
      <c r="A18" s="687">
        <v>19</v>
      </c>
      <c r="B18" s="96">
        <v>0.03</v>
      </c>
      <c r="C18" s="688">
        <v>31.1677</v>
      </c>
      <c r="D18" s="688">
        <v>22.263100000000001</v>
      </c>
      <c r="E18" s="688">
        <v>35.684600000000003</v>
      </c>
      <c r="F18" s="688">
        <v>25.488900000000001</v>
      </c>
      <c r="G18" s="689">
        <v>41.709099999999999</v>
      </c>
      <c r="H18" s="686"/>
    </row>
    <row r="19" spans="1:8" hidden="1" x14ac:dyDescent="0.2">
      <c r="A19" s="692">
        <v>21</v>
      </c>
      <c r="B19" s="102">
        <v>0.03</v>
      </c>
      <c r="C19" s="693">
        <v>32.102600000000002</v>
      </c>
      <c r="D19" s="693">
        <v>22.930900000000001</v>
      </c>
      <c r="E19" s="693">
        <v>36.755099999999999</v>
      </c>
      <c r="F19" s="693">
        <v>26.253599999999999</v>
      </c>
      <c r="G19" s="694">
        <v>42.9604</v>
      </c>
      <c r="H19" s="686"/>
    </row>
    <row r="20" spans="1:8" hidden="1" x14ac:dyDescent="0.2">
      <c r="A20" s="673" t="s">
        <v>175</v>
      </c>
    </row>
    <row r="21" spans="1:8" hidden="1" x14ac:dyDescent="0.2">
      <c r="A21" s="674" t="s">
        <v>65</v>
      </c>
      <c r="B21" s="675" t="s">
        <v>159</v>
      </c>
      <c r="C21" s="675" t="s">
        <v>82</v>
      </c>
      <c r="D21" s="675" t="s">
        <v>83</v>
      </c>
      <c r="E21" s="676" t="s">
        <v>84</v>
      </c>
    </row>
    <row r="22" spans="1:8" hidden="1" x14ac:dyDescent="0.2">
      <c r="A22" s="679" t="s">
        <v>85</v>
      </c>
      <c r="B22" s="680" t="s">
        <v>174</v>
      </c>
      <c r="C22" s="680"/>
      <c r="D22" s="680"/>
      <c r="E22" s="681"/>
    </row>
    <row r="23" spans="1:8" hidden="1" x14ac:dyDescent="0.2">
      <c r="A23" s="682" t="s">
        <v>66</v>
      </c>
      <c r="B23" s="683" t="s">
        <v>80</v>
      </c>
      <c r="C23" s="105">
        <v>47062</v>
      </c>
      <c r="D23" s="105">
        <v>53883</v>
      </c>
      <c r="E23" s="106">
        <v>62979</v>
      </c>
    </row>
    <row r="24" spans="1:8" hidden="1" x14ac:dyDescent="0.2">
      <c r="A24" s="687" t="s">
        <v>76</v>
      </c>
      <c r="B24" s="96">
        <v>2.5000000000000001E-2</v>
      </c>
      <c r="C24" s="107">
        <v>48238</v>
      </c>
      <c r="D24" s="107">
        <v>55230</v>
      </c>
      <c r="E24" s="108">
        <v>64554</v>
      </c>
    </row>
    <row r="25" spans="1:8" hidden="1" x14ac:dyDescent="0.2">
      <c r="A25" s="687">
        <v>1</v>
      </c>
      <c r="B25" s="96">
        <v>0.03</v>
      </c>
      <c r="C25" s="107">
        <v>49686</v>
      </c>
      <c r="D25" s="107">
        <v>0</v>
      </c>
      <c r="E25" s="108">
        <v>0</v>
      </c>
    </row>
    <row r="26" spans="1:8" hidden="1" x14ac:dyDescent="0.2">
      <c r="A26" s="687">
        <v>2</v>
      </c>
      <c r="B26" s="96">
        <v>0.03</v>
      </c>
      <c r="C26" s="107">
        <v>0</v>
      </c>
      <c r="D26" s="107">
        <v>56887</v>
      </c>
      <c r="E26" s="108">
        <v>66490</v>
      </c>
    </row>
    <row r="27" spans="1:8" hidden="1" x14ac:dyDescent="0.2">
      <c r="A27" s="687">
        <v>3</v>
      </c>
      <c r="B27" s="96">
        <v>0.03</v>
      </c>
      <c r="C27" s="107">
        <v>51176</v>
      </c>
      <c r="D27" s="107">
        <v>58593</v>
      </c>
      <c r="E27" s="108">
        <v>68485</v>
      </c>
    </row>
    <row r="28" spans="1:8" hidden="1" x14ac:dyDescent="0.2">
      <c r="A28" s="687">
        <v>5</v>
      </c>
      <c r="B28" s="96">
        <v>0.03</v>
      </c>
      <c r="C28" s="107">
        <v>52711</v>
      </c>
      <c r="D28" s="107">
        <v>60351</v>
      </c>
      <c r="E28" s="108">
        <v>70540</v>
      </c>
    </row>
    <row r="29" spans="1:8" hidden="1" x14ac:dyDescent="0.2">
      <c r="A29" s="687">
        <v>7</v>
      </c>
      <c r="B29" s="96">
        <v>0.03</v>
      </c>
      <c r="C29" s="107">
        <v>54293</v>
      </c>
      <c r="D29" s="107">
        <v>62161</v>
      </c>
      <c r="E29" s="108">
        <v>72656</v>
      </c>
    </row>
    <row r="30" spans="1:8" hidden="1" x14ac:dyDescent="0.2">
      <c r="A30" s="687">
        <v>9</v>
      </c>
      <c r="B30" s="96">
        <v>0.03</v>
      </c>
      <c r="C30" s="107">
        <v>55922</v>
      </c>
      <c r="D30" s="107">
        <v>64026</v>
      </c>
      <c r="E30" s="108">
        <v>74835</v>
      </c>
    </row>
    <row r="31" spans="1:8" hidden="1" x14ac:dyDescent="0.2">
      <c r="A31" s="687">
        <v>11</v>
      </c>
      <c r="B31" s="96">
        <v>0.03</v>
      </c>
      <c r="C31" s="107">
        <v>57599</v>
      </c>
      <c r="D31" s="107">
        <v>65947</v>
      </c>
      <c r="E31" s="108">
        <v>77080</v>
      </c>
    </row>
    <row r="32" spans="1:8" hidden="1" x14ac:dyDescent="0.2">
      <c r="A32" s="687">
        <v>13</v>
      </c>
      <c r="B32" s="96">
        <v>0.03</v>
      </c>
      <c r="C32" s="107">
        <v>59327</v>
      </c>
      <c r="D32" s="107">
        <v>67926</v>
      </c>
      <c r="E32" s="108">
        <v>79393</v>
      </c>
    </row>
    <row r="33" spans="1:25" hidden="1" x14ac:dyDescent="0.2">
      <c r="A33" s="687">
        <v>15</v>
      </c>
      <c r="B33" s="96">
        <v>0.03</v>
      </c>
      <c r="C33" s="107">
        <v>61107</v>
      </c>
      <c r="D33" s="107">
        <v>69963</v>
      </c>
      <c r="E33" s="108">
        <v>81775</v>
      </c>
    </row>
    <row r="34" spans="1:25" hidden="1" x14ac:dyDescent="0.2">
      <c r="A34" s="687">
        <v>17</v>
      </c>
      <c r="B34" s="96">
        <v>0.03</v>
      </c>
      <c r="C34" s="107">
        <v>62940</v>
      </c>
      <c r="D34" s="107">
        <v>72062</v>
      </c>
      <c r="E34" s="108">
        <v>84228</v>
      </c>
    </row>
    <row r="35" spans="1:25" hidden="1" x14ac:dyDescent="0.2">
      <c r="A35" s="687">
        <v>19</v>
      </c>
      <c r="B35" s="96">
        <v>0.03</v>
      </c>
      <c r="C35" s="107">
        <v>64829</v>
      </c>
      <c r="D35" s="107">
        <v>74224</v>
      </c>
      <c r="E35" s="108">
        <v>86755</v>
      </c>
    </row>
    <row r="36" spans="1:25" hidden="1" x14ac:dyDescent="0.2">
      <c r="A36" s="692">
        <v>21</v>
      </c>
      <c r="B36" s="102">
        <v>0.03</v>
      </c>
      <c r="C36" s="109">
        <v>66773</v>
      </c>
      <c r="D36" s="109">
        <v>76451</v>
      </c>
      <c r="E36" s="110">
        <v>89358</v>
      </c>
    </row>
    <row r="37" spans="1:25" hidden="1" x14ac:dyDescent="0.2"/>
    <row r="38" spans="1:25" hidden="1" x14ac:dyDescent="0.2">
      <c r="A38" s="670" t="s">
        <v>81</v>
      </c>
      <c r="B38" s="670"/>
      <c r="C38" s="670"/>
      <c r="D38" s="670"/>
      <c r="E38" s="670"/>
      <c r="F38" s="670"/>
      <c r="G38" s="671" t="s">
        <v>182</v>
      </c>
      <c r="H38" s="671"/>
      <c r="I38" s="672">
        <v>1.9E-2</v>
      </c>
    </row>
    <row r="39" spans="1:25" hidden="1" x14ac:dyDescent="0.2">
      <c r="A39" s="673" t="s">
        <v>183</v>
      </c>
      <c r="B39" s="673"/>
      <c r="C39" s="673"/>
      <c r="D39" s="673"/>
      <c r="E39" s="673"/>
      <c r="F39" s="673"/>
      <c r="G39" s="673"/>
      <c r="H39" s="673"/>
      <c r="P39" s="673" t="s">
        <v>186</v>
      </c>
      <c r="V39" s="695"/>
    </row>
    <row r="40" spans="1:25" hidden="1" x14ac:dyDescent="0.2">
      <c r="A40" s="674" t="s">
        <v>65</v>
      </c>
      <c r="B40" s="675" t="s">
        <v>159</v>
      </c>
      <c r="C40" s="675" t="s">
        <v>82</v>
      </c>
      <c r="D40" s="675" t="s">
        <v>82</v>
      </c>
      <c r="E40" s="675" t="s">
        <v>206</v>
      </c>
      <c r="F40" s="675" t="s">
        <v>83</v>
      </c>
      <c r="G40" s="675" t="s">
        <v>83</v>
      </c>
      <c r="H40" s="675" t="s">
        <v>84</v>
      </c>
      <c r="I40" s="675" t="s">
        <v>84</v>
      </c>
      <c r="J40" s="675" t="s">
        <v>82</v>
      </c>
      <c r="K40" s="675" t="s">
        <v>82</v>
      </c>
      <c r="L40" s="675" t="s">
        <v>83</v>
      </c>
      <c r="M40" s="675" t="s">
        <v>83</v>
      </c>
      <c r="N40" s="675" t="s">
        <v>84</v>
      </c>
      <c r="O40" s="675" t="s">
        <v>84</v>
      </c>
      <c r="P40" s="675" t="s">
        <v>82</v>
      </c>
      <c r="Q40" s="675" t="s">
        <v>82</v>
      </c>
      <c r="R40" s="675" t="s">
        <v>83</v>
      </c>
      <c r="S40" s="675" t="s">
        <v>83</v>
      </c>
      <c r="T40" s="675" t="s">
        <v>84</v>
      </c>
      <c r="U40" s="677"/>
      <c r="V40" s="677"/>
      <c r="W40" s="677"/>
      <c r="X40" s="677"/>
      <c r="Y40" s="677"/>
    </row>
    <row r="41" spans="1:25" hidden="1" x14ac:dyDescent="0.2">
      <c r="A41" s="679" t="s">
        <v>85</v>
      </c>
      <c r="B41" s="680" t="s">
        <v>174</v>
      </c>
      <c r="C41" s="680" t="s">
        <v>86</v>
      </c>
      <c r="D41" s="680" t="s">
        <v>87</v>
      </c>
      <c r="E41" s="680" t="s">
        <v>87</v>
      </c>
      <c r="F41" s="680" t="s">
        <v>86</v>
      </c>
      <c r="G41" s="680" t="s">
        <v>87</v>
      </c>
      <c r="H41" s="680" t="s">
        <v>86</v>
      </c>
      <c r="I41" s="680" t="s">
        <v>87</v>
      </c>
      <c r="J41" s="680" t="s">
        <v>207</v>
      </c>
      <c r="K41" s="680" t="s">
        <v>208</v>
      </c>
      <c r="L41" s="680" t="s">
        <v>207</v>
      </c>
      <c r="M41" s="680" t="s">
        <v>208</v>
      </c>
      <c r="N41" s="680" t="s">
        <v>207</v>
      </c>
      <c r="O41" s="677" t="s">
        <v>208</v>
      </c>
      <c r="P41" s="680" t="s">
        <v>86</v>
      </c>
      <c r="Q41" s="680" t="s">
        <v>87</v>
      </c>
      <c r="R41" s="680" t="s">
        <v>86</v>
      </c>
      <c r="S41" s="680" t="s">
        <v>87</v>
      </c>
      <c r="T41" s="680" t="s">
        <v>86</v>
      </c>
      <c r="U41" s="677"/>
      <c r="V41" s="677"/>
      <c r="W41" s="677"/>
      <c r="X41" s="677"/>
      <c r="Y41" s="677"/>
    </row>
    <row r="42" spans="1:25" hidden="1" x14ac:dyDescent="0.2">
      <c r="A42" s="682" t="s">
        <v>66</v>
      </c>
      <c r="B42" s="683" t="s">
        <v>80</v>
      </c>
      <c r="C42" s="684">
        <f>ROUND(C6*1.019,4)</f>
        <v>23.055800000000001</v>
      </c>
      <c r="D42" s="684">
        <f>ROUND(D6*1.019,4)</f>
        <v>16.468699999999998</v>
      </c>
      <c r="E42" s="684" t="s">
        <v>80</v>
      </c>
      <c r="F42" s="690">
        <f>ROUND(C42*1.1,4)</f>
        <v>25.3614</v>
      </c>
      <c r="G42" s="690">
        <f>ROUND(D42*1.1,4)</f>
        <v>18.115600000000001</v>
      </c>
      <c r="H42" s="690">
        <f>ROUND(F42*1.1,4)</f>
        <v>27.897500000000001</v>
      </c>
      <c r="I42" s="690">
        <f t="shared" ref="I42:I55" si="0">ROUND(G42*1.1,4)</f>
        <v>19.927199999999999</v>
      </c>
      <c r="J42" s="690">
        <f>ROUND(C42*1.5,4)</f>
        <v>34.5837</v>
      </c>
      <c r="K42" s="690">
        <f>ROUND(D42*1.5,4)</f>
        <v>24.703099999999999</v>
      </c>
      <c r="L42" s="690">
        <f>ROUND(F42*1.5,4)</f>
        <v>38.042099999999998</v>
      </c>
      <c r="M42" s="690">
        <f>ROUND(G42*1.5,4)</f>
        <v>27.173400000000001</v>
      </c>
      <c r="N42" s="690">
        <f>ROUND(H42*1.5,4)</f>
        <v>41.846299999999999</v>
      </c>
      <c r="O42" s="688">
        <f>ROUND(I42*1.5,4)</f>
        <v>29.890799999999999</v>
      </c>
      <c r="P42" s="696"/>
      <c r="Q42" s="697"/>
      <c r="R42" s="697"/>
      <c r="S42" s="697"/>
      <c r="T42" s="698"/>
      <c r="U42" s="215"/>
      <c r="V42" s="215"/>
      <c r="W42" s="215"/>
      <c r="X42" s="215"/>
      <c r="Y42" s="215"/>
    </row>
    <row r="43" spans="1:25" hidden="1" x14ac:dyDescent="0.2">
      <c r="A43" s="687" t="s">
        <v>76</v>
      </c>
      <c r="B43" s="96">
        <v>2.5000000000000001E-2</v>
      </c>
      <c r="C43" s="688">
        <f>ROUND(C42*1.025,4)</f>
        <v>23.632200000000001</v>
      </c>
      <c r="D43" s="688">
        <f>ROUND(D42*1.025,4)</f>
        <v>16.880400000000002</v>
      </c>
      <c r="E43" s="688" t="s">
        <v>80</v>
      </c>
      <c r="F43" s="688">
        <f t="shared" ref="F43:G55" si="1">ROUND(C43*1.1,4)</f>
        <v>25.9954</v>
      </c>
      <c r="G43" s="688">
        <f t="shared" si="1"/>
        <v>18.5684</v>
      </c>
      <c r="H43" s="688">
        <f t="shared" ref="H43:H55" si="2">ROUND(F43*1.1,4)</f>
        <v>28.594899999999999</v>
      </c>
      <c r="I43" s="688">
        <f t="shared" si="0"/>
        <v>20.4252</v>
      </c>
      <c r="J43" s="688">
        <f t="shared" ref="J43:K55" si="3">ROUND(C43*1.5,4)</f>
        <v>35.448300000000003</v>
      </c>
      <c r="K43" s="688">
        <f t="shared" si="3"/>
        <v>25.320599999999999</v>
      </c>
      <c r="L43" s="688">
        <f t="shared" ref="L43:O55" si="4">ROUND(F43*1.5,4)</f>
        <v>38.993099999999998</v>
      </c>
      <c r="M43" s="688">
        <f t="shared" si="4"/>
        <v>27.852599999999999</v>
      </c>
      <c r="N43" s="688">
        <f t="shared" si="4"/>
        <v>42.892400000000002</v>
      </c>
      <c r="O43" s="688">
        <f t="shared" si="4"/>
        <v>30.637799999999999</v>
      </c>
      <c r="P43" s="115">
        <f>(C43-C42)/C42</f>
        <v>2.5000216865170566E-2</v>
      </c>
      <c r="Q43" s="116">
        <f>(D43-D42)/D42</f>
        <v>2.4998937378178199E-2</v>
      </c>
      <c r="R43" s="116">
        <f t="shared" ref="R43:T43" si="5">(F43-F42)/F42</f>
        <v>2.4998619950002774E-2</v>
      </c>
      <c r="S43" s="116">
        <f t="shared" si="5"/>
        <v>2.4995031906202381E-2</v>
      </c>
      <c r="T43" s="216">
        <f t="shared" si="5"/>
        <v>2.4998655793529823E-2</v>
      </c>
      <c r="U43" s="215"/>
      <c r="V43" s="215"/>
      <c r="W43" s="215"/>
      <c r="X43" s="215"/>
      <c r="Y43" s="215"/>
    </row>
    <row r="44" spans="1:25" hidden="1" x14ac:dyDescent="0.2">
      <c r="A44" s="687">
        <v>1</v>
      </c>
      <c r="B44" s="96">
        <v>0.03</v>
      </c>
      <c r="C44" s="690">
        <f>ROUND(C43*1.03,4)</f>
        <v>24.341200000000001</v>
      </c>
      <c r="D44" s="690">
        <f>ROUND(D43*1.03,4)</f>
        <v>17.386800000000001</v>
      </c>
      <c r="E44" s="690" t="s">
        <v>80</v>
      </c>
      <c r="F44" s="688" t="s">
        <v>80</v>
      </c>
      <c r="G44" s="688" t="s">
        <v>80</v>
      </c>
      <c r="H44" s="688" t="s">
        <v>80</v>
      </c>
      <c r="I44" s="688" t="s">
        <v>80</v>
      </c>
      <c r="J44" s="688" t="s">
        <v>80</v>
      </c>
      <c r="K44" s="688">
        <f t="shared" si="3"/>
        <v>26.080200000000001</v>
      </c>
      <c r="L44" s="688" t="s">
        <v>80</v>
      </c>
      <c r="M44" s="688" t="s">
        <v>80</v>
      </c>
      <c r="N44" s="688" t="s">
        <v>80</v>
      </c>
      <c r="O44" s="688" t="s">
        <v>80</v>
      </c>
      <c r="P44" s="115">
        <f>(C44-C43)/C43</f>
        <v>3.000143871497362E-2</v>
      </c>
      <c r="Q44" s="116">
        <f>(D44-D43)/D43</f>
        <v>2.9999289116371605E-2</v>
      </c>
      <c r="R44" s="116"/>
      <c r="S44" s="116"/>
      <c r="T44" s="216"/>
      <c r="U44" s="215"/>
      <c r="V44" s="215"/>
      <c r="W44" s="215"/>
      <c r="X44" s="215"/>
      <c r="Y44" s="215"/>
    </row>
    <row r="45" spans="1:25" hidden="1" x14ac:dyDescent="0.2">
      <c r="A45" s="687">
        <v>2</v>
      </c>
      <c r="B45" s="96">
        <v>0.03</v>
      </c>
      <c r="C45" s="688" t="s">
        <v>80</v>
      </c>
      <c r="D45" s="688" t="s">
        <v>80</v>
      </c>
      <c r="E45" s="688" t="s">
        <v>80</v>
      </c>
      <c r="F45" s="688">
        <f>ROUND(F43*1.03,4)</f>
        <v>26.775300000000001</v>
      </c>
      <c r="G45" s="688">
        <f>ROUND(G43*1.03,4)</f>
        <v>19.125499999999999</v>
      </c>
      <c r="H45" s="688">
        <f>ROUND(H43*1.03,4)</f>
        <v>29.4527</v>
      </c>
      <c r="I45" s="688">
        <f>ROUND(I43*1.03,4)</f>
        <v>21.038</v>
      </c>
      <c r="J45" s="688" t="s">
        <v>80</v>
      </c>
      <c r="K45" s="688" t="s">
        <v>80</v>
      </c>
      <c r="L45" s="688">
        <f t="shared" si="4"/>
        <v>40.162999999999997</v>
      </c>
      <c r="M45" s="688">
        <f t="shared" si="4"/>
        <v>28.688300000000002</v>
      </c>
      <c r="N45" s="688">
        <f t="shared" si="4"/>
        <v>44.179099999999998</v>
      </c>
      <c r="O45" s="688">
        <f t="shared" si="4"/>
        <v>31.556999999999999</v>
      </c>
      <c r="P45" s="115"/>
      <c r="Q45" s="116"/>
      <c r="R45" s="116"/>
      <c r="S45" s="116"/>
      <c r="T45" s="216">
        <f t="shared" ref="T45" si="6">(H45-H43)/H43</f>
        <v>2.9998356350258298E-2</v>
      </c>
      <c r="U45" s="215"/>
      <c r="V45" s="215"/>
      <c r="W45" s="215"/>
      <c r="X45" s="215"/>
      <c r="Y45" s="215"/>
    </row>
    <row r="46" spans="1:25" hidden="1" x14ac:dyDescent="0.2">
      <c r="A46" s="687">
        <v>3</v>
      </c>
      <c r="B46" s="96">
        <v>0.03</v>
      </c>
      <c r="C46" s="688">
        <f>ROUND(C44*1.03,4)</f>
        <v>25.071400000000001</v>
      </c>
      <c r="D46" s="688">
        <f t="shared" ref="D46" si="7">ROUND(D44*1.03,4)</f>
        <v>17.9084</v>
      </c>
      <c r="E46" s="688">
        <f>G46-D46</f>
        <v>1.7908000000000008</v>
      </c>
      <c r="F46" s="688">
        <f t="shared" si="1"/>
        <v>27.578499999999998</v>
      </c>
      <c r="G46" s="688">
        <f t="shared" si="1"/>
        <v>19.699200000000001</v>
      </c>
      <c r="H46" s="688">
        <f>ROUND(F46*1.1,4)</f>
        <v>30.336400000000001</v>
      </c>
      <c r="I46" s="688">
        <f t="shared" si="0"/>
        <v>21.6691</v>
      </c>
      <c r="J46" s="688">
        <f t="shared" si="3"/>
        <v>37.607100000000003</v>
      </c>
      <c r="K46" s="688">
        <f t="shared" si="3"/>
        <v>26.8626</v>
      </c>
      <c r="L46" s="688">
        <f t="shared" si="4"/>
        <v>41.367800000000003</v>
      </c>
      <c r="M46" s="688">
        <f t="shared" si="4"/>
        <v>29.5488</v>
      </c>
      <c r="N46" s="688">
        <f t="shared" si="4"/>
        <v>45.504600000000003</v>
      </c>
      <c r="O46" s="688">
        <f t="shared" si="4"/>
        <v>32.503700000000002</v>
      </c>
      <c r="P46" s="115">
        <f>(C46-C44)/C44</f>
        <v>2.9998521026079236E-2</v>
      </c>
      <c r="Q46" s="116">
        <f>(D46-D44)/D44</f>
        <v>2.999976994041453E-2</v>
      </c>
      <c r="R46" s="116">
        <f>(F46-F45)/F45</f>
        <v>2.9997796476603316E-2</v>
      </c>
      <c r="S46" s="116">
        <f t="shared" ref="S46:T55" si="8">(G46-G45)/G45</f>
        <v>2.9996601396042058E-2</v>
      </c>
      <c r="T46" s="216">
        <f t="shared" si="8"/>
        <v>3.0004040376603879E-2</v>
      </c>
      <c r="U46" s="215"/>
      <c r="V46" s="215"/>
      <c r="W46" s="215"/>
      <c r="X46" s="215"/>
      <c r="Y46" s="215"/>
    </row>
    <row r="47" spans="1:25" hidden="1" x14ac:dyDescent="0.2">
      <c r="A47" s="687">
        <v>5</v>
      </c>
      <c r="B47" s="96">
        <v>0.03</v>
      </c>
      <c r="C47" s="688">
        <f>ROUND(C46*1.03,4)</f>
        <v>25.823499999999999</v>
      </c>
      <c r="D47" s="688">
        <f t="shared" ref="D47:D55" si="9">ROUND(D46*1.03,4)</f>
        <v>18.445699999999999</v>
      </c>
      <c r="E47" s="688">
        <f t="shared" ref="E47:E55" si="10">G47-D47</f>
        <v>1.8445999999999998</v>
      </c>
      <c r="F47" s="688">
        <f t="shared" si="1"/>
        <v>28.405899999999999</v>
      </c>
      <c r="G47" s="688">
        <f t="shared" si="1"/>
        <v>20.290299999999998</v>
      </c>
      <c r="H47" s="688">
        <f t="shared" si="2"/>
        <v>31.246500000000001</v>
      </c>
      <c r="I47" s="688">
        <f t="shared" si="0"/>
        <v>22.319299999999998</v>
      </c>
      <c r="J47" s="688">
        <f t="shared" si="3"/>
        <v>38.735300000000002</v>
      </c>
      <c r="K47" s="688">
        <f t="shared" si="3"/>
        <v>27.668600000000001</v>
      </c>
      <c r="L47" s="688">
        <f t="shared" si="4"/>
        <v>42.608899999999998</v>
      </c>
      <c r="M47" s="688">
        <f t="shared" si="4"/>
        <v>30.435500000000001</v>
      </c>
      <c r="N47" s="688">
        <f t="shared" si="4"/>
        <v>46.869799999999998</v>
      </c>
      <c r="O47" s="688">
        <f t="shared" si="4"/>
        <v>33.478999999999999</v>
      </c>
      <c r="P47" s="115">
        <f>(C47-C46)/C46</f>
        <v>2.9998324784415654E-2</v>
      </c>
      <c r="Q47" s="116">
        <f>(D47-D46)/D46</f>
        <v>3.0002680306448277E-2</v>
      </c>
      <c r="R47" s="116">
        <f t="shared" ref="R47:R55" si="11">(F47-F46)/F46</f>
        <v>3.0001631705857856E-2</v>
      </c>
      <c r="S47" s="116">
        <f t="shared" si="8"/>
        <v>3.0006294671864709E-2</v>
      </c>
      <c r="T47" s="216">
        <f t="shared" si="8"/>
        <v>3.000026370960298E-2</v>
      </c>
      <c r="U47" s="215"/>
      <c r="V47" s="215"/>
      <c r="W47" s="215"/>
      <c r="X47" s="215"/>
      <c r="Y47" s="215"/>
    </row>
    <row r="48" spans="1:25" hidden="1" x14ac:dyDescent="0.2">
      <c r="A48" s="687">
        <v>7</v>
      </c>
      <c r="B48" s="96">
        <v>0.03</v>
      </c>
      <c r="C48" s="688">
        <f t="shared" ref="C48:C55" si="12">ROUND(C47*1.03,4)</f>
        <v>26.598199999999999</v>
      </c>
      <c r="D48" s="688">
        <f t="shared" si="9"/>
        <v>18.999099999999999</v>
      </c>
      <c r="E48" s="688">
        <f t="shared" si="10"/>
        <v>1.8999000000000024</v>
      </c>
      <c r="F48" s="688">
        <f t="shared" si="1"/>
        <v>29.257999999999999</v>
      </c>
      <c r="G48" s="688">
        <f t="shared" si="1"/>
        <v>20.899000000000001</v>
      </c>
      <c r="H48" s="688">
        <f t="shared" si="2"/>
        <v>32.183799999999998</v>
      </c>
      <c r="I48" s="688">
        <f t="shared" si="0"/>
        <v>22.988900000000001</v>
      </c>
      <c r="J48" s="688">
        <f t="shared" si="3"/>
        <v>39.897300000000001</v>
      </c>
      <c r="K48" s="688">
        <f t="shared" si="3"/>
        <v>28.498699999999999</v>
      </c>
      <c r="L48" s="688">
        <f t="shared" si="4"/>
        <v>43.887</v>
      </c>
      <c r="M48" s="688">
        <f t="shared" si="4"/>
        <v>31.348500000000001</v>
      </c>
      <c r="N48" s="688">
        <f t="shared" si="4"/>
        <v>48.275700000000001</v>
      </c>
      <c r="O48" s="688">
        <f t="shared" si="4"/>
        <v>34.483400000000003</v>
      </c>
      <c r="P48" s="115">
        <f t="shared" ref="P48:Q55" si="13">(C48-C47)/C47</f>
        <v>2.9999806377911564E-2</v>
      </c>
      <c r="Q48" s="116">
        <f t="shared" si="13"/>
        <v>3.0001572182134586E-2</v>
      </c>
      <c r="R48" s="116">
        <f t="shared" si="11"/>
        <v>2.9997289295533677E-2</v>
      </c>
      <c r="S48" s="116">
        <f t="shared" si="8"/>
        <v>2.9999556438298228E-2</v>
      </c>
      <c r="T48" s="216">
        <f t="shared" si="8"/>
        <v>2.9996959659481761E-2</v>
      </c>
      <c r="U48" s="215"/>
      <c r="V48" s="215"/>
      <c r="W48" s="215"/>
      <c r="X48" s="215"/>
      <c r="Y48" s="215"/>
    </row>
    <row r="49" spans="1:25" hidden="1" x14ac:dyDescent="0.2">
      <c r="A49" s="687">
        <v>9</v>
      </c>
      <c r="B49" s="96">
        <v>0.03</v>
      </c>
      <c r="C49" s="688">
        <f t="shared" si="12"/>
        <v>27.396100000000001</v>
      </c>
      <c r="D49" s="688">
        <f t="shared" si="9"/>
        <v>19.569099999999999</v>
      </c>
      <c r="E49" s="688">
        <f t="shared" si="10"/>
        <v>1.956900000000001</v>
      </c>
      <c r="F49" s="688">
        <f t="shared" si="1"/>
        <v>30.1357</v>
      </c>
      <c r="G49" s="688">
        <f t="shared" si="1"/>
        <v>21.526</v>
      </c>
      <c r="H49" s="688">
        <f t="shared" si="2"/>
        <v>33.149299999999997</v>
      </c>
      <c r="I49" s="688">
        <f t="shared" si="0"/>
        <v>23.678599999999999</v>
      </c>
      <c r="J49" s="688">
        <f t="shared" si="3"/>
        <v>41.094200000000001</v>
      </c>
      <c r="K49" s="688">
        <f t="shared" si="3"/>
        <v>29.3537</v>
      </c>
      <c r="L49" s="688">
        <f t="shared" si="4"/>
        <v>45.203600000000002</v>
      </c>
      <c r="M49" s="688">
        <f t="shared" si="4"/>
        <v>32.289000000000001</v>
      </c>
      <c r="N49" s="688">
        <f t="shared" si="4"/>
        <v>49.723999999999997</v>
      </c>
      <c r="O49" s="688">
        <f t="shared" si="4"/>
        <v>35.517899999999997</v>
      </c>
      <c r="P49" s="115">
        <f t="shared" si="13"/>
        <v>2.9998270559662012E-2</v>
      </c>
      <c r="Q49" s="116">
        <f t="shared" si="13"/>
        <v>3.0001421119947805E-2</v>
      </c>
      <c r="R49" s="116">
        <f t="shared" si="11"/>
        <v>2.9998632852553178E-2</v>
      </c>
      <c r="S49" s="116">
        <f t="shared" si="8"/>
        <v>3.0001435475381543E-2</v>
      </c>
      <c r="T49" s="216">
        <f t="shared" si="8"/>
        <v>2.9999564998539598E-2</v>
      </c>
      <c r="U49" s="215"/>
      <c r="V49" s="215"/>
      <c r="W49" s="215"/>
      <c r="X49" s="215"/>
      <c r="Y49" s="215"/>
    </row>
    <row r="50" spans="1:25" hidden="1" x14ac:dyDescent="0.2">
      <c r="A50" s="687">
        <v>11</v>
      </c>
      <c r="B50" s="96">
        <v>0.03</v>
      </c>
      <c r="C50" s="688">
        <f t="shared" si="12"/>
        <v>28.218</v>
      </c>
      <c r="D50" s="688">
        <f t="shared" si="9"/>
        <v>20.156199999999998</v>
      </c>
      <c r="E50" s="688">
        <f t="shared" si="10"/>
        <v>2.0156000000000027</v>
      </c>
      <c r="F50" s="688">
        <f t="shared" si="1"/>
        <v>31.0398</v>
      </c>
      <c r="G50" s="688">
        <f t="shared" si="1"/>
        <v>22.171800000000001</v>
      </c>
      <c r="H50" s="688">
        <f t="shared" si="2"/>
        <v>34.143799999999999</v>
      </c>
      <c r="I50" s="688">
        <f t="shared" si="0"/>
        <v>24.388999999999999</v>
      </c>
      <c r="J50" s="688">
        <f t="shared" si="3"/>
        <v>42.326999999999998</v>
      </c>
      <c r="K50" s="688">
        <f t="shared" si="3"/>
        <v>30.234300000000001</v>
      </c>
      <c r="L50" s="688">
        <f t="shared" si="4"/>
        <v>46.559699999999999</v>
      </c>
      <c r="M50" s="688">
        <f t="shared" si="4"/>
        <v>33.2577</v>
      </c>
      <c r="N50" s="688">
        <f t="shared" si="4"/>
        <v>51.215699999999998</v>
      </c>
      <c r="O50" s="688">
        <f t="shared" si="4"/>
        <v>36.583500000000001</v>
      </c>
      <c r="P50" s="115">
        <f t="shared" si="13"/>
        <v>3.0000620526279265E-2</v>
      </c>
      <c r="Q50" s="116">
        <f t="shared" si="13"/>
        <v>3.0001379726200976E-2</v>
      </c>
      <c r="R50" s="116">
        <f t="shared" si="11"/>
        <v>3.0000962313800564E-2</v>
      </c>
      <c r="S50" s="116">
        <f t="shared" si="8"/>
        <v>3.0000929108984543E-2</v>
      </c>
      <c r="T50" s="216">
        <f t="shared" si="8"/>
        <v>3.0000633497539987E-2</v>
      </c>
      <c r="U50" s="215"/>
      <c r="V50" s="215"/>
      <c r="W50" s="215"/>
      <c r="X50" s="215"/>
      <c r="Y50" s="215"/>
    </row>
    <row r="51" spans="1:25" hidden="1" x14ac:dyDescent="0.2">
      <c r="A51" s="687">
        <v>13</v>
      </c>
      <c r="B51" s="96">
        <v>0.03</v>
      </c>
      <c r="C51" s="688">
        <f t="shared" si="12"/>
        <v>29.064499999999999</v>
      </c>
      <c r="D51" s="688">
        <f t="shared" si="9"/>
        <v>20.760899999999999</v>
      </c>
      <c r="E51" s="688">
        <f t="shared" si="10"/>
        <v>2.0761000000000003</v>
      </c>
      <c r="F51" s="688">
        <f t="shared" si="1"/>
        <v>31.971</v>
      </c>
      <c r="G51" s="688">
        <f t="shared" si="1"/>
        <v>22.837</v>
      </c>
      <c r="H51" s="688">
        <f t="shared" si="2"/>
        <v>35.168100000000003</v>
      </c>
      <c r="I51" s="688">
        <f t="shared" si="0"/>
        <v>25.120699999999999</v>
      </c>
      <c r="J51" s="688">
        <f t="shared" si="3"/>
        <v>43.596800000000002</v>
      </c>
      <c r="K51" s="688">
        <f t="shared" si="3"/>
        <v>31.141400000000001</v>
      </c>
      <c r="L51" s="688">
        <f t="shared" si="4"/>
        <v>47.956499999999998</v>
      </c>
      <c r="M51" s="688">
        <f t="shared" si="4"/>
        <v>34.255499999999998</v>
      </c>
      <c r="N51" s="688">
        <f t="shared" si="4"/>
        <v>52.752200000000002</v>
      </c>
      <c r="O51" s="688">
        <f t="shared" si="4"/>
        <v>37.681100000000001</v>
      </c>
      <c r="P51" s="115">
        <f t="shared" si="13"/>
        <v>2.9998582465093165E-2</v>
      </c>
      <c r="Q51" s="116">
        <f t="shared" si="13"/>
        <v>3.0000694575366447E-2</v>
      </c>
      <c r="R51" s="116">
        <f t="shared" si="11"/>
        <v>3.000019330021458E-2</v>
      </c>
      <c r="S51" s="116">
        <f t="shared" si="8"/>
        <v>3.0002074707511282E-2</v>
      </c>
      <c r="T51" s="216">
        <f t="shared" si="8"/>
        <v>2.9999589969482127E-2</v>
      </c>
      <c r="U51" s="215"/>
      <c r="V51" s="215"/>
      <c r="W51" s="215"/>
      <c r="X51" s="215"/>
      <c r="Y51" s="215"/>
    </row>
    <row r="52" spans="1:25" hidden="1" x14ac:dyDescent="0.2">
      <c r="A52" s="687">
        <v>15</v>
      </c>
      <c r="B52" s="96">
        <v>0.03</v>
      </c>
      <c r="C52" s="688">
        <f t="shared" si="12"/>
        <v>29.936399999999999</v>
      </c>
      <c r="D52" s="688">
        <f t="shared" si="9"/>
        <v>21.383700000000001</v>
      </c>
      <c r="E52" s="688">
        <f t="shared" si="10"/>
        <v>2.1383999999999972</v>
      </c>
      <c r="F52" s="688">
        <f t="shared" si="1"/>
        <v>32.93</v>
      </c>
      <c r="G52" s="688">
        <f t="shared" si="1"/>
        <v>23.522099999999998</v>
      </c>
      <c r="H52" s="688">
        <f t="shared" si="2"/>
        <v>36.222999999999999</v>
      </c>
      <c r="I52" s="688">
        <f t="shared" si="0"/>
        <v>25.874300000000002</v>
      </c>
      <c r="J52" s="688">
        <f t="shared" si="3"/>
        <v>44.904600000000002</v>
      </c>
      <c r="K52" s="688">
        <f t="shared" si="3"/>
        <v>32.075600000000001</v>
      </c>
      <c r="L52" s="688">
        <f t="shared" si="4"/>
        <v>49.395000000000003</v>
      </c>
      <c r="M52" s="688">
        <f t="shared" si="4"/>
        <v>35.283200000000001</v>
      </c>
      <c r="N52" s="688">
        <f t="shared" si="4"/>
        <v>54.334499999999998</v>
      </c>
      <c r="O52" s="688">
        <f t="shared" si="4"/>
        <v>38.811500000000002</v>
      </c>
      <c r="P52" s="115">
        <f t="shared" si="13"/>
        <v>2.9998795781795668E-2</v>
      </c>
      <c r="Q52" s="116">
        <f t="shared" si="13"/>
        <v>2.999869947834639E-2</v>
      </c>
      <c r="R52" s="116">
        <f t="shared" si="11"/>
        <v>2.9995933815019849E-2</v>
      </c>
      <c r="S52" s="116">
        <f t="shared" si="8"/>
        <v>2.9999562114112997E-2</v>
      </c>
      <c r="T52" s="216">
        <f t="shared" si="8"/>
        <v>2.9995933815019755E-2</v>
      </c>
      <c r="U52" s="215"/>
      <c r="V52" s="215"/>
      <c r="W52" s="215"/>
      <c r="X52" s="215"/>
      <c r="Y52" s="215"/>
    </row>
    <row r="53" spans="1:25" hidden="1" x14ac:dyDescent="0.2">
      <c r="A53" s="687">
        <v>17</v>
      </c>
      <c r="B53" s="96">
        <v>0.03</v>
      </c>
      <c r="C53" s="688">
        <f t="shared" si="12"/>
        <v>30.834499999999998</v>
      </c>
      <c r="D53" s="688">
        <f t="shared" si="9"/>
        <v>22.025200000000002</v>
      </c>
      <c r="E53" s="688">
        <f t="shared" si="10"/>
        <v>2.202499999999997</v>
      </c>
      <c r="F53" s="688">
        <f t="shared" si="1"/>
        <v>33.917999999999999</v>
      </c>
      <c r="G53" s="688">
        <f t="shared" si="1"/>
        <v>24.227699999999999</v>
      </c>
      <c r="H53" s="688">
        <f t="shared" si="2"/>
        <v>37.309800000000003</v>
      </c>
      <c r="I53" s="688">
        <f t="shared" si="0"/>
        <v>26.650500000000001</v>
      </c>
      <c r="J53" s="688">
        <f t="shared" si="3"/>
        <v>46.251800000000003</v>
      </c>
      <c r="K53" s="688">
        <f t="shared" si="3"/>
        <v>33.037799999999997</v>
      </c>
      <c r="L53" s="688">
        <f t="shared" si="4"/>
        <v>50.877000000000002</v>
      </c>
      <c r="M53" s="688">
        <f t="shared" si="4"/>
        <v>36.3416</v>
      </c>
      <c r="N53" s="688">
        <f t="shared" si="4"/>
        <v>55.964700000000001</v>
      </c>
      <c r="O53" s="688">
        <f t="shared" si="4"/>
        <v>39.9758</v>
      </c>
      <c r="P53" s="115">
        <f t="shared" si="13"/>
        <v>3.0000267233201035E-2</v>
      </c>
      <c r="Q53" s="116">
        <f t="shared" si="13"/>
        <v>2.9999485589491087E-2</v>
      </c>
      <c r="R53" s="116">
        <f t="shared" si="11"/>
        <v>3.0003036744609766E-2</v>
      </c>
      <c r="S53" s="116">
        <f t="shared" si="8"/>
        <v>2.9997321667708261E-2</v>
      </c>
      <c r="T53" s="216">
        <f t="shared" si="8"/>
        <v>3.0003036744609884E-2</v>
      </c>
      <c r="U53" s="215"/>
      <c r="V53" s="215"/>
      <c r="W53" s="215"/>
      <c r="X53" s="215"/>
      <c r="Y53" s="215"/>
    </row>
    <row r="54" spans="1:25" hidden="1" x14ac:dyDescent="0.2">
      <c r="A54" s="687">
        <v>19</v>
      </c>
      <c r="B54" s="96">
        <v>0.03</v>
      </c>
      <c r="C54" s="688">
        <f t="shared" si="12"/>
        <v>31.759499999999999</v>
      </c>
      <c r="D54" s="688">
        <f t="shared" si="9"/>
        <v>22.686</v>
      </c>
      <c r="E54" s="688">
        <f t="shared" si="10"/>
        <v>2.2685999999999993</v>
      </c>
      <c r="F54" s="688">
        <f t="shared" si="1"/>
        <v>34.935499999999998</v>
      </c>
      <c r="G54" s="688">
        <f t="shared" si="1"/>
        <v>24.954599999999999</v>
      </c>
      <c r="H54" s="688">
        <f t="shared" si="2"/>
        <v>38.429099999999998</v>
      </c>
      <c r="I54" s="688">
        <f t="shared" si="0"/>
        <v>27.450099999999999</v>
      </c>
      <c r="J54" s="688">
        <f t="shared" si="3"/>
        <v>47.639299999999999</v>
      </c>
      <c r="K54" s="688">
        <f t="shared" si="3"/>
        <v>34.029000000000003</v>
      </c>
      <c r="L54" s="688">
        <f t="shared" si="4"/>
        <v>52.403300000000002</v>
      </c>
      <c r="M54" s="688">
        <f t="shared" si="4"/>
        <v>37.431899999999999</v>
      </c>
      <c r="N54" s="688">
        <f t="shared" si="4"/>
        <v>57.643700000000003</v>
      </c>
      <c r="O54" s="688">
        <f t="shared" si="4"/>
        <v>41.175199999999997</v>
      </c>
      <c r="P54" s="115">
        <f t="shared" si="13"/>
        <v>2.9998864907814324E-2</v>
      </c>
      <c r="Q54" s="116">
        <f t="shared" si="13"/>
        <v>3.0001997711711959E-2</v>
      </c>
      <c r="R54" s="116">
        <f t="shared" si="11"/>
        <v>2.9998820685181858E-2</v>
      </c>
      <c r="S54" s="116">
        <f t="shared" si="8"/>
        <v>3.000284797979175E-2</v>
      </c>
      <c r="T54" s="216">
        <f t="shared" si="8"/>
        <v>3.0000160815656891E-2</v>
      </c>
      <c r="U54" s="215"/>
      <c r="V54" s="215"/>
      <c r="W54" s="215"/>
      <c r="X54" s="215"/>
      <c r="Y54" s="215"/>
    </row>
    <row r="55" spans="1:25" hidden="1" x14ac:dyDescent="0.2">
      <c r="A55" s="692">
        <v>21</v>
      </c>
      <c r="B55" s="102">
        <v>0.03</v>
      </c>
      <c r="C55" s="688">
        <f t="shared" si="12"/>
        <v>32.712299999999999</v>
      </c>
      <c r="D55" s="688">
        <f t="shared" si="9"/>
        <v>23.366599999999998</v>
      </c>
      <c r="E55" s="688">
        <f t="shared" si="10"/>
        <v>2.3367000000000004</v>
      </c>
      <c r="F55" s="688">
        <f t="shared" si="1"/>
        <v>35.983499999999999</v>
      </c>
      <c r="G55" s="688">
        <f t="shared" si="1"/>
        <v>25.703299999999999</v>
      </c>
      <c r="H55" s="688">
        <f t="shared" si="2"/>
        <v>39.581899999999997</v>
      </c>
      <c r="I55" s="688">
        <f t="shared" si="0"/>
        <v>28.273599999999998</v>
      </c>
      <c r="J55" s="688">
        <f t="shared" si="3"/>
        <v>49.0685</v>
      </c>
      <c r="K55" s="688">
        <f t="shared" si="3"/>
        <v>35.049900000000001</v>
      </c>
      <c r="L55" s="688">
        <f t="shared" si="4"/>
        <v>53.975299999999997</v>
      </c>
      <c r="M55" s="688">
        <f t="shared" si="4"/>
        <v>38.555</v>
      </c>
      <c r="N55" s="688">
        <f t="shared" si="4"/>
        <v>59.372900000000001</v>
      </c>
      <c r="O55" s="688">
        <f t="shared" si="4"/>
        <v>42.410400000000003</v>
      </c>
      <c r="P55" s="115">
        <f t="shared" si="13"/>
        <v>3.0000472299626879E-2</v>
      </c>
      <c r="Q55" s="116">
        <f t="shared" si="13"/>
        <v>3.0000881600987319E-2</v>
      </c>
      <c r="R55" s="116">
        <f t="shared" si="11"/>
        <v>2.9998139428375203E-2</v>
      </c>
      <c r="S55" s="116">
        <f t="shared" si="8"/>
        <v>3.0002484511873543E-2</v>
      </c>
      <c r="T55" s="216">
        <f t="shared" si="8"/>
        <v>2.9998100397875548E-2</v>
      </c>
      <c r="U55" s="215"/>
      <c r="V55" s="215"/>
      <c r="W55" s="215"/>
      <c r="X55" s="215"/>
      <c r="Y55" s="215"/>
    </row>
    <row r="56" spans="1:25" hidden="1" x14ac:dyDescent="0.2">
      <c r="A56" s="673" t="s">
        <v>175</v>
      </c>
    </row>
    <row r="57" spans="1:25" hidden="1" x14ac:dyDescent="0.2">
      <c r="A57" s="674" t="s">
        <v>65</v>
      </c>
      <c r="B57" s="675" t="s">
        <v>159</v>
      </c>
      <c r="C57" s="675" t="s">
        <v>82</v>
      </c>
      <c r="D57" s="675" t="s">
        <v>83</v>
      </c>
      <c r="E57" s="676" t="s">
        <v>84</v>
      </c>
    </row>
    <row r="58" spans="1:25" hidden="1" x14ac:dyDescent="0.2">
      <c r="A58" s="679" t="s">
        <v>85</v>
      </c>
      <c r="B58" s="680" t="s">
        <v>174</v>
      </c>
      <c r="C58" s="677"/>
      <c r="D58" s="677"/>
      <c r="E58" s="699"/>
    </row>
    <row r="59" spans="1:25" hidden="1" x14ac:dyDescent="0.2">
      <c r="A59" s="682" t="s">
        <v>66</v>
      </c>
      <c r="B59" s="683" t="s">
        <v>80</v>
      </c>
      <c r="C59" s="107">
        <f>ROUND(C42*2080,0)</f>
        <v>47956</v>
      </c>
      <c r="D59" s="107">
        <f>ROUND(F42*2080,0)</f>
        <v>52752</v>
      </c>
      <c r="E59" s="107">
        <f>ROUND(H42*2080,0)</f>
        <v>58027</v>
      </c>
    </row>
    <row r="60" spans="1:25" hidden="1" x14ac:dyDescent="0.2">
      <c r="A60" s="687" t="s">
        <v>76</v>
      </c>
      <c r="B60" s="96">
        <v>2.5000000000000001E-2</v>
      </c>
      <c r="C60" s="107">
        <f t="shared" ref="C60:C72" si="14">ROUND(C43*2080,0)</f>
        <v>49155</v>
      </c>
      <c r="D60" s="107">
        <f>ROUND(F43*2080,0)</f>
        <v>54070</v>
      </c>
      <c r="E60" s="107">
        <f>ROUND(H43*2080,0)</f>
        <v>59477</v>
      </c>
    </row>
    <row r="61" spans="1:25" hidden="1" x14ac:dyDescent="0.2">
      <c r="A61" s="687">
        <v>1</v>
      </c>
      <c r="B61" s="96">
        <v>0.03</v>
      </c>
      <c r="C61" s="107">
        <f t="shared" si="14"/>
        <v>50630</v>
      </c>
      <c r="D61" s="107">
        <v>0</v>
      </c>
      <c r="E61" s="107">
        <v>0</v>
      </c>
    </row>
    <row r="62" spans="1:25" hidden="1" x14ac:dyDescent="0.2">
      <c r="A62" s="687">
        <v>2</v>
      </c>
      <c r="B62" s="96">
        <v>0.03</v>
      </c>
      <c r="C62" s="107">
        <v>0</v>
      </c>
      <c r="D62" s="107">
        <f t="shared" ref="D62:D72" si="15">ROUND(F45*2080,0)</f>
        <v>55693</v>
      </c>
      <c r="E62" s="107">
        <f t="shared" ref="E62:E72" si="16">ROUND(H45*2080,0)</f>
        <v>61262</v>
      </c>
    </row>
    <row r="63" spans="1:25" hidden="1" x14ac:dyDescent="0.2">
      <c r="A63" s="687">
        <v>3</v>
      </c>
      <c r="B63" s="96">
        <v>0.03</v>
      </c>
      <c r="C63" s="107">
        <f t="shared" si="14"/>
        <v>52149</v>
      </c>
      <c r="D63" s="107">
        <f t="shared" si="15"/>
        <v>57363</v>
      </c>
      <c r="E63" s="107">
        <f t="shared" si="16"/>
        <v>63100</v>
      </c>
    </row>
    <row r="64" spans="1:25" hidden="1" x14ac:dyDescent="0.2">
      <c r="A64" s="687">
        <v>5</v>
      </c>
      <c r="B64" s="96">
        <v>0.03</v>
      </c>
      <c r="C64" s="107">
        <f t="shared" si="14"/>
        <v>53713</v>
      </c>
      <c r="D64" s="107">
        <f t="shared" si="15"/>
        <v>59084</v>
      </c>
      <c r="E64" s="107">
        <f t="shared" si="16"/>
        <v>64993</v>
      </c>
    </row>
    <row r="65" spans="1:27" hidden="1" x14ac:dyDescent="0.2">
      <c r="A65" s="687">
        <v>7</v>
      </c>
      <c r="B65" s="96">
        <v>0.03</v>
      </c>
      <c r="C65" s="107">
        <f t="shared" si="14"/>
        <v>55324</v>
      </c>
      <c r="D65" s="107">
        <f t="shared" si="15"/>
        <v>60857</v>
      </c>
      <c r="E65" s="107">
        <f t="shared" si="16"/>
        <v>66942</v>
      </c>
    </row>
    <row r="66" spans="1:27" hidden="1" x14ac:dyDescent="0.2">
      <c r="A66" s="687">
        <v>9</v>
      </c>
      <c r="B66" s="96">
        <v>0.03</v>
      </c>
      <c r="C66" s="107">
        <f t="shared" si="14"/>
        <v>56984</v>
      </c>
      <c r="D66" s="107">
        <f t="shared" si="15"/>
        <v>62682</v>
      </c>
      <c r="E66" s="107">
        <f t="shared" si="16"/>
        <v>68951</v>
      </c>
    </row>
    <row r="67" spans="1:27" hidden="1" x14ac:dyDescent="0.2">
      <c r="A67" s="687">
        <v>11</v>
      </c>
      <c r="B67" s="96">
        <v>0.03</v>
      </c>
      <c r="C67" s="107">
        <f t="shared" si="14"/>
        <v>58693</v>
      </c>
      <c r="D67" s="107">
        <f t="shared" si="15"/>
        <v>64563</v>
      </c>
      <c r="E67" s="107">
        <f t="shared" si="16"/>
        <v>71019</v>
      </c>
    </row>
    <row r="68" spans="1:27" hidden="1" x14ac:dyDescent="0.2">
      <c r="A68" s="687">
        <v>13</v>
      </c>
      <c r="B68" s="96">
        <v>0.03</v>
      </c>
      <c r="C68" s="107">
        <f t="shared" si="14"/>
        <v>60454</v>
      </c>
      <c r="D68" s="107">
        <f t="shared" si="15"/>
        <v>66500</v>
      </c>
      <c r="E68" s="107">
        <f t="shared" si="16"/>
        <v>73150</v>
      </c>
    </row>
    <row r="69" spans="1:27" hidden="1" x14ac:dyDescent="0.2">
      <c r="A69" s="687">
        <v>15</v>
      </c>
      <c r="B69" s="96">
        <v>0.03</v>
      </c>
      <c r="C69" s="107">
        <f t="shared" si="14"/>
        <v>62268</v>
      </c>
      <c r="D69" s="107">
        <f t="shared" si="15"/>
        <v>68494</v>
      </c>
      <c r="E69" s="107">
        <f t="shared" si="16"/>
        <v>75344</v>
      </c>
    </row>
    <row r="70" spans="1:27" hidden="1" x14ac:dyDescent="0.2">
      <c r="A70" s="687">
        <v>17</v>
      </c>
      <c r="B70" s="96">
        <v>0.03</v>
      </c>
      <c r="C70" s="107">
        <f t="shared" si="14"/>
        <v>64136</v>
      </c>
      <c r="D70" s="107">
        <f t="shared" si="15"/>
        <v>70549</v>
      </c>
      <c r="E70" s="107">
        <f t="shared" si="16"/>
        <v>77604</v>
      </c>
    </row>
    <row r="71" spans="1:27" hidden="1" x14ac:dyDescent="0.2">
      <c r="A71" s="687">
        <v>19</v>
      </c>
      <c r="B71" s="96">
        <v>0.03</v>
      </c>
      <c r="C71" s="107">
        <f t="shared" si="14"/>
        <v>66060</v>
      </c>
      <c r="D71" s="107">
        <f t="shared" si="15"/>
        <v>72666</v>
      </c>
      <c r="E71" s="107">
        <f t="shared" si="16"/>
        <v>79933</v>
      </c>
    </row>
    <row r="72" spans="1:27" hidden="1" x14ac:dyDescent="0.2">
      <c r="A72" s="692">
        <v>21</v>
      </c>
      <c r="B72" s="102">
        <v>0.03</v>
      </c>
      <c r="C72" s="107">
        <f t="shared" si="14"/>
        <v>68042</v>
      </c>
      <c r="D72" s="107">
        <f t="shared" si="15"/>
        <v>74846</v>
      </c>
      <c r="E72" s="107">
        <f t="shared" si="16"/>
        <v>82330</v>
      </c>
    </row>
    <row r="73" spans="1:27" ht="11.45" hidden="1" customHeight="1" x14ac:dyDescent="0.2"/>
    <row r="74" spans="1:27" hidden="1" x14ac:dyDescent="0.2">
      <c r="A74" s="670" t="s">
        <v>81</v>
      </c>
      <c r="B74" s="670"/>
      <c r="C74" s="670"/>
      <c r="D74" s="670"/>
      <c r="E74" s="670"/>
      <c r="F74" s="670"/>
      <c r="G74" s="671" t="s">
        <v>201</v>
      </c>
      <c r="H74" s="671"/>
      <c r="I74" s="700">
        <v>2.7E-2</v>
      </c>
      <c r="P74" s="701">
        <v>2.7E-2</v>
      </c>
    </row>
    <row r="75" spans="1:27" hidden="1" x14ac:dyDescent="0.2">
      <c r="A75" s="673" t="s">
        <v>183</v>
      </c>
      <c r="B75" s="673"/>
      <c r="C75" s="673"/>
      <c r="D75" s="673"/>
      <c r="E75" s="673"/>
      <c r="F75" s="673"/>
      <c r="G75" s="673"/>
      <c r="H75" s="673"/>
      <c r="P75" s="673" t="s">
        <v>188</v>
      </c>
      <c r="V75" s="695" t="s">
        <v>187</v>
      </c>
    </row>
    <row r="76" spans="1:27" hidden="1" x14ac:dyDescent="0.2">
      <c r="A76" s="675" t="s">
        <v>65</v>
      </c>
      <c r="B76" s="675" t="s">
        <v>159</v>
      </c>
      <c r="C76" s="675" t="s">
        <v>82</v>
      </c>
      <c r="D76" s="675" t="s">
        <v>82</v>
      </c>
      <c r="E76" s="675" t="s">
        <v>206</v>
      </c>
      <c r="F76" s="675" t="s">
        <v>83</v>
      </c>
      <c r="G76" s="675" t="s">
        <v>83</v>
      </c>
      <c r="H76" s="675" t="s">
        <v>84</v>
      </c>
      <c r="I76" s="675" t="s">
        <v>84</v>
      </c>
      <c r="J76" s="675" t="s">
        <v>82</v>
      </c>
      <c r="K76" s="675" t="s">
        <v>82</v>
      </c>
      <c r="L76" s="675" t="s">
        <v>83</v>
      </c>
      <c r="M76" s="675" t="s">
        <v>83</v>
      </c>
      <c r="N76" s="675" t="s">
        <v>84</v>
      </c>
      <c r="O76" s="675" t="s">
        <v>84</v>
      </c>
      <c r="P76" s="677" t="s">
        <v>82</v>
      </c>
      <c r="Q76" s="677" t="s">
        <v>82</v>
      </c>
      <c r="R76" s="677" t="s">
        <v>83</v>
      </c>
      <c r="S76" s="677" t="s">
        <v>83</v>
      </c>
      <c r="T76" s="677" t="s">
        <v>84</v>
      </c>
      <c r="U76" s="677" t="s">
        <v>84</v>
      </c>
      <c r="V76" s="677" t="s">
        <v>82</v>
      </c>
      <c r="W76" s="677" t="s">
        <v>82</v>
      </c>
      <c r="X76" s="677" t="s">
        <v>83</v>
      </c>
      <c r="Y76" s="677" t="s">
        <v>83</v>
      </c>
      <c r="Z76" s="677" t="s">
        <v>84</v>
      </c>
      <c r="AA76" s="677" t="s">
        <v>84</v>
      </c>
    </row>
    <row r="77" spans="1:27" hidden="1" x14ac:dyDescent="0.2">
      <c r="A77" s="680" t="s">
        <v>85</v>
      </c>
      <c r="B77" s="680" t="s">
        <v>174</v>
      </c>
      <c r="C77" s="680" t="s">
        <v>86</v>
      </c>
      <c r="D77" s="680" t="s">
        <v>87</v>
      </c>
      <c r="E77" s="680" t="s">
        <v>87</v>
      </c>
      <c r="F77" s="680" t="s">
        <v>86</v>
      </c>
      <c r="G77" s="680" t="s">
        <v>87</v>
      </c>
      <c r="H77" s="680" t="s">
        <v>86</v>
      </c>
      <c r="I77" s="680" t="s">
        <v>87</v>
      </c>
      <c r="J77" s="680" t="s">
        <v>207</v>
      </c>
      <c r="K77" s="680" t="s">
        <v>208</v>
      </c>
      <c r="L77" s="680" t="s">
        <v>207</v>
      </c>
      <c r="M77" s="680" t="s">
        <v>208</v>
      </c>
      <c r="N77" s="680" t="s">
        <v>207</v>
      </c>
      <c r="O77" s="680" t="s">
        <v>208</v>
      </c>
      <c r="P77" s="677" t="s">
        <v>86</v>
      </c>
      <c r="Q77" s="677" t="s">
        <v>87</v>
      </c>
      <c r="R77" s="677" t="s">
        <v>86</v>
      </c>
      <c r="S77" s="677" t="s">
        <v>87</v>
      </c>
      <c r="T77" s="677" t="s">
        <v>86</v>
      </c>
      <c r="U77" s="677" t="s">
        <v>87</v>
      </c>
      <c r="V77" s="677" t="s">
        <v>86</v>
      </c>
      <c r="W77" s="677" t="s">
        <v>87</v>
      </c>
      <c r="X77" s="677" t="s">
        <v>86</v>
      </c>
      <c r="Y77" s="677" t="s">
        <v>87</v>
      </c>
      <c r="Z77" s="677" t="s">
        <v>86</v>
      </c>
      <c r="AA77" s="677" t="s">
        <v>87</v>
      </c>
    </row>
    <row r="78" spans="1:27" hidden="1" x14ac:dyDescent="0.2">
      <c r="A78" s="684" t="s">
        <v>66</v>
      </c>
      <c r="B78" s="690" t="s">
        <v>80</v>
      </c>
      <c r="C78" s="690">
        <v>26.474299999999999</v>
      </c>
      <c r="D78" s="690">
        <v>18.910599999999999</v>
      </c>
      <c r="E78" s="690" t="s">
        <v>80</v>
      </c>
      <c r="F78" s="690">
        <v>29.121700000000001</v>
      </c>
      <c r="G78" s="690">
        <v>20.8017</v>
      </c>
      <c r="H78" s="690">
        <v>32.033999999999999</v>
      </c>
      <c r="I78" s="690">
        <v>22.881900000000002</v>
      </c>
      <c r="J78" s="697">
        <f>ROUND(C78*1.5,4)</f>
        <v>39.711500000000001</v>
      </c>
      <c r="K78" s="697">
        <f>ROUND(D78*1.5,4)</f>
        <v>28.3659</v>
      </c>
      <c r="L78" s="697">
        <f>ROUND(F78*1.5,4)</f>
        <v>43.682600000000001</v>
      </c>
      <c r="M78" s="697">
        <f>ROUND(G78*1.5,4)</f>
        <v>31.2026</v>
      </c>
      <c r="N78" s="697">
        <f>ROUND(H78*1.5,4)</f>
        <v>48.051000000000002</v>
      </c>
      <c r="O78" s="697">
        <f t="shared" ref="O78:O79" si="17">ROUND(I78*1.5,4)</f>
        <v>34.322899999999997</v>
      </c>
      <c r="V78" s="215" t="e">
        <f>(C78-#REF!)/#REF!</f>
        <v>#REF!</v>
      </c>
      <c r="W78" s="215" t="e">
        <f>(D78-#REF!)/#REF!</f>
        <v>#REF!</v>
      </c>
      <c r="X78" s="215" t="e">
        <f>(F78-#REF!)/#REF!</f>
        <v>#REF!</v>
      </c>
      <c r="Y78" s="215" t="e">
        <f>(G78-#REF!)/#REF!</f>
        <v>#REF!</v>
      </c>
      <c r="Z78" s="215" t="e">
        <f>(H78-#REF!)/#REF!</f>
        <v>#REF!</v>
      </c>
      <c r="AA78" s="215" t="e">
        <f>(I78-#REF!)/#REF!</f>
        <v>#REF!</v>
      </c>
    </row>
    <row r="79" spans="1:27" hidden="1" x14ac:dyDescent="0.2">
      <c r="A79" s="688" t="s">
        <v>76</v>
      </c>
      <c r="B79" s="218">
        <v>2.5000000000000001E-2</v>
      </c>
      <c r="C79" s="688">
        <v>27.136199999999999</v>
      </c>
      <c r="D79" s="688">
        <v>19.383299999999998</v>
      </c>
      <c r="E79" s="688" t="s">
        <v>80</v>
      </c>
      <c r="F79" s="688">
        <v>29.849900000000002</v>
      </c>
      <c r="G79" s="688">
        <v>21.3216</v>
      </c>
      <c r="H79" s="688">
        <v>32.834699999999998</v>
      </c>
      <c r="I79" s="688">
        <v>23.453700000000001</v>
      </c>
      <c r="J79" s="702">
        <f t="shared" ref="J79:K80" si="18">ROUND(C79*1.5,4)</f>
        <v>40.704300000000003</v>
      </c>
      <c r="K79" s="702">
        <f t="shared" si="18"/>
        <v>29.074999999999999</v>
      </c>
      <c r="L79" s="702">
        <f t="shared" ref="L79:N79" si="19">ROUND(F79*1.5,4)</f>
        <v>44.774900000000002</v>
      </c>
      <c r="M79" s="702">
        <f t="shared" si="19"/>
        <v>31.982399999999998</v>
      </c>
      <c r="N79" s="702">
        <f t="shared" si="19"/>
        <v>49.252099999999999</v>
      </c>
      <c r="O79" s="702">
        <f t="shared" si="17"/>
        <v>35.180599999999998</v>
      </c>
      <c r="P79" s="215">
        <f>(C79-C78)/C78</f>
        <v>2.5001605330452526E-2</v>
      </c>
      <c r="Q79" s="215">
        <f>(D79-D78)/D78</f>
        <v>2.4996562774317034E-2</v>
      </c>
      <c r="R79" s="215">
        <f>(F79-F78)/F78</f>
        <v>2.5005408338112167E-2</v>
      </c>
      <c r="S79" s="215">
        <f>(G79-G78)/G78</f>
        <v>2.4993149598350126E-2</v>
      </c>
      <c r="T79" s="215">
        <f t="shared" ref="T79:U79" si="20">(H79-H78)/H78</f>
        <v>2.4995317475182591E-2</v>
      </c>
      <c r="U79" s="215">
        <f t="shared" si="20"/>
        <v>2.4989183590523496E-2</v>
      </c>
      <c r="V79" s="215" t="e">
        <f>(C79-#REF!)/#REF!</f>
        <v>#REF!</v>
      </c>
      <c r="W79" s="215" t="e">
        <f>(D79-#REF!)/#REF!</f>
        <v>#REF!</v>
      </c>
      <c r="X79" s="215" t="e">
        <f>(F79-#REF!)/#REF!</f>
        <v>#REF!</v>
      </c>
      <c r="Y79" s="215" t="e">
        <f>(G79-#REF!)/#REF!</f>
        <v>#REF!</v>
      </c>
      <c r="Z79" s="215" t="e">
        <f>(H79-#REF!)/#REF!</f>
        <v>#REF!</v>
      </c>
      <c r="AA79" s="215" t="e">
        <f>(I79-#REF!)/#REF!</f>
        <v>#REF!</v>
      </c>
    </row>
    <row r="80" spans="1:27" hidden="1" x14ac:dyDescent="0.2">
      <c r="A80" s="688">
        <v>1</v>
      </c>
      <c r="B80" s="218">
        <v>0.03</v>
      </c>
      <c r="C80" s="688">
        <v>27.950199999999999</v>
      </c>
      <c r="D80" s="688">
        <v>19.9648</v>
      </c>
      <c r="E80" s="688" t="s">
        <v>80</v>
      </c>
      <c r="F80" s="688" t="s">
        <v>80</v>
      </c>
      <c r="G80" s="688" t="s">
        <v>80</v>
      </c>
      <c r="H80" s="688" t="s">
        <v>80</v>
      </c>
      <c r="I80" s="688" t="s">
        <v>80</v>
      </c>
      <c r="J80" s="702">
        <f t="shared" si="18"/>
        <v>41.9253</v>
      </c>
      <c r="K80" s="702">
        <f t="shared" si="18"/>
        <v>29.947199999999999</v>
      </c>
      <c r="L80" s="688" t="s">
        <v>80</v>
      </c>
      <c r="M80" s="688" t="s">
        <v>80</v>
      </c>
      <c r="N80" s="688" t="s">
        <v>80</v>
      </c>
      <c r="O80" s="688" t="s">
        <v>80</v>
      </c>
      <c r="P80" s="215">
        <f>(C80-C79)/C79</f>
        <v>2.9996830801659779E-2</v>
      </c>
      <c r="Q80" s="215">
        <f>(D80-D79)/D79</f>
        <v>3.0000051590802494E-2</v>
      </c>
      <c r="R80" s="215"/>
      <c r="S80" s="215"/>
      <c r="T80" s="215"/>
      <c r="U80" s="215"/>
      <c r="V80" s="215" t="e">
        <f>(C80-#REF!)/#REF!</f>
        <v>#REF!</v>
      </c>
      <c r="W80" s="215" t="e">
        <f>(D80-#REF!)/#REF!</f>
        <v>#REF!</v>
      </c>
      <c r="X80" s="215"/>
      <c r="Y80" s="215"/>
      <c r="Z80" s="215"/>
      <c r="AA80" s="215"/>
    </row>
    <row r="81" spans="1:27" hidden="1" x14ac:dyDescent="0.2">
      <c r="A81" s="688">
        <v>2</v>
      </c>
      <c r="B81" s="218">
        <v>0.03</v>
      </c>
      <c r="C81" s="688" t="s">
        <v>80</v>
      </c>
      <c r="D81" s="688" t="s">
        <v>80</v>
      </c>
      <c r="E81" s="688" t="s">
        <v>80</v>
      </c>
      <c r="F81" s="688">
        <v>30.7453</v>
      </c>
      <c r="G81" s="688">
        <v>21.961200000000002</v>
      </c>
      <c r="H81" s="688">
        <v>33.819600000000001</v>
      </c>
      <c r="I81" s="688">
        <v>24.157399999999999</v>
      </c>
      <c r="J81" s="688" t="s">
        <v>80</v>
      </c>
      <c r="K81" s="688" t="s">
        <v>80</v>
      </c>
      <c r="L81" s="702">
        <f t="shared" ref="L81:O92" si="21">ROUND(F81*1.5,4)</f>
        <v>46.118000000000002</v>
      </c>
      <c r="M81" s="702">
        <f t="shared" si="21"/>
        <v>32.941800000000001</v>
      </c>
      <c r="N81" s="702">
        <f t="shared" si="21"/>
        <v>50.729399999999998</v>
      </c>
      <c r="O81" s="702">
        <f t="shared" si="21"/>
        <v>36.2361</v>
      </c>
      <c r="P81" s="215"/>
      <c r="Q81" s="215"/>
      <c r="R81" s="215">
        <f>(F81-F79)/F79</f>
        <v>2.9996750407874015E-2</v>
      </c>
      <c r="S81" s="215">
        <f>(G81-G79)/G79</f>
        <v>2.9997748761819071E-2</v>
      </c>
      <c r="T81" s="215">
        <f>(H81-H79)/H79</f>
        <v>2.9995705762501355E-2</v>
      </c>
      <c r="U81" s="215">
        <f>(I81-I79)/I79</f>
        <v>3.0003794710429389E-2</v>
      </c>
      <c r="V81" s="215"/>
      <c r="W81" s="215"/>
      <c r="X81" s="215" t="e">
        <f>(F81-#REF!)/#REF!</f>
        <v>#REF!</v>
      </c>
      <c r="Y81" s="215" t="e">
        <f>(G81-#REF!)/#REF!</f>
        <v>#REF!</v>
      </c>
      <c r="Z81" s="215" t="e">
        <f>(H81-#REF!)/#REF!</f>
        <v>#REF!</v>
      </c>
      <c r="AA81" s="215" t="e">
        <f>(I81-#REF!)/#REF!</f>
        <v>#REF!</v>
      </c>
    </row>
    <row r="82" spans="1:27" hidden="1" x14ac:dyDescent="0.2">
      <c r="A82" s="688">
        <v>3</v>
      </c>
      <c r="B82" s="218">
        <v>0.03</v>
      </c>
      <c r="C82" s="688">
        <v>28.788799999999998</v>
      </c>
      <c r="D82" s="688">
        <v>20.563700000000001</v>
      </c>
      <c r="E82" s="688">
        <v>2.0564</v>
      </c>
      <c r="F82" s="688">
        <v>31.6676</v>
      </c>
      <c r="G82" s="688">
        <v>22.620100000000001</v>
      </c>
      <c r="H82" s="688">
        <v>34.834400000000002</v>
      </c>
      <c r="I82" s="688">
        <v>24.882100000000001</v>
      </c>
      <c r="J82" s="702">
        <f>ROUND(C82*1.5,4)</f>
        <v>43.183199999999999</v>
      </c>
      <c r="K82" s="702">
        <f>ROUND(D82*1.5,4)</f>
        <v>30.845600000000001</v>
      </c>
      <c r="L82" s="702">
        <f>ROUND(F82*1.5,4)</f>
        <v>47.501399999999997</v>
      </c>
      <c r="M82" s="702">
        <f>ROUND(G82*1.5,4)</f>
        <v>33.930199999999999</v>
      </c>
      <c r="N82" s="702">
        <f t="shared" si="21"/>
        <v>52.251600000000003</v>
      </c>
      <c r="O82" s="702">
        <f t="shared" si="21"/>
        <v>37.3232</v>
      </c>
      <c r="P82" s="215">
        <f>(C82-C80)/C80</f>
        <v>3.0003363124414123E-2</v>
      </c>
      <c r="Q82" s="215">
        <f>(D82-D80)/D80</f>
        <v>2.9997796121173287E-2</v>
      </c>
      <c r="R82" s="215">
        <f t="shared" ref="R82:U92" si="22">(F82-F81)/F81</f>
        <v>2.9998081007503584E-2</v>
      </c>
      <c r="S82" s="215">
        <f t="shared" si="22"/>
        <v>3.0002914230552024E-2</v>
      </c>
      <c r="T82" s="215">
        <f t="shared" si="22"/>
        <v>3.000626855432947E-2</v>
      </c>
      <c r="U82" s="215">
        <f t="shared" si="22"/>
        <v>2.9999089305968448E-2</v>
      </c>
      <c r="V82" s="215" t="e">
        <f>(C82-#REF!)/#REF!</f>
        <v>#REF!</v>
      </c>
      <c r="W82" s="215" t="e">
        <f>(D82-#REF!)/#REF!</f>
        <v>#REF!</v>
      </c>
      <c r="X82" s="215" t="e">
        <f>(F82-#REF!)/#REF!</f>
        <v>#REF!</v>
      </c>
      <c r="Y82" s="215" t="e">
        <f>(G82-#REF!)/#REF!</f>
        <v>#REF!</v>
      </c>
      <c r="Z82" s="215" t="e">
        <f>(H82-#REF!)/#REF!</f>
        <v>#REF!</v>
      </c>
      <c r="AA82" s="215" t="e">
        <f>(I82-#REF!)/#REF!</f>
        <v>#REF!</v>
      </c>
    </row>
    <row r="83" spans="1:27" hidden="1" x14ac:dyDescent="0.2">
      <c r="A83" s="688">
        <v>5</v>
      </c>
      <c r="B83" s="218">
        <v>0.03</v>
      </c>
      <c r="C83" s="688">
        <v>29.6524</v>
      </c>
      <c r="D83" s="688">
        <v>21.180599999999998</v>
      </c>
      <c r="E83" s="688">
        <v>2.1181000000000019</v>
      </c>
      <c r="F83" s="688">
        <v>32.617699999999999</v>
      </c>
      <c r="G83" s="688">
        <v>23.2987</v>
      </c>
      <c r="H83" s="688">
        <v>35.879399999999997</v>
      </c>
      <c r="I83" s="688">
        <v>25.628599999999999</v>
      </c>
      <c r="J83" s="702">
        <f t="shared" ref="J83:K92" si="23">ROUND(C83*1.5,4)</f>
        <v>44.4786</v>
      </c>
      <c r="K83" s="702">
        <f t="shared" si="23"/>
        <v>31.770900000000001</v>
      </c>
      <c r="L83" s="702">
        <f t="shared" ref="L83:M92" si="24">ROUND(F83*1.5,4)</f>
        <v>48.926600000000001</v>
      </c>
      <c r="M83" s="702">
        <f t="shared" si="24"/>
        <v>34.948099999999997</v>
      </c>
      <c r="N83" s="702">
        <f t="shared" si="21"/>
        <v>53.819099999999999</v>
      </c>
      <c r="O83" s="702">
        <f t="shared" si="21"/>
        <v>38.442900000000002</v>
      </c>
      <c r="P83" s="215">
        <f t="shared" ref="P83:Q92" si="25">(C83-C82)/C82</f>
        <v>2.9997776913244099E-2</v>
      </c>
      <c r="Q83" s="215">
        <f t="shared" si="25"/>
        <v>2.9999465076809988E-2</v>
      </c>
      <c r="R83" s="215">
        <f t="shared" si="22"/>
        <v>3.0002273617198622E-2</v>
      </c>
      <c r="S83" s="215">
        <f t="shared" si="22"/>
        <v>2.9999867374591597E-2</v>
      </c>
      <c r="T83" s="215">
        <f t="shared" si="22"/>
        <v>2.9999081367843124E-2</v>
      </c>
      <c r="U83" s="215">
        <f t="shared" si="22"/>
        <v>3.0001487012752036E-2</v>
      </c>
      <c r="V83" s="215" t="e">
        <f>(C83-#REF!)/#REF!</f>
        <v>#REF!</v>
      </c>
      <c r="W83" s="215" t="e">
        <f>(D83-#REF!)/#REF!</f>
        <v>#REF!</v>
      </c>
      <c r="X83" s="215" t="e">
        <f>(F83-#REF!)/#REF!</f>
        <v>#REF!</v>
      </c>
      <c r="Y83" s="215" t="e">
        <f>(G83-#REF!)/#REF!</f>
        <v>#REF!</v>
      </c>
      <c r="Z83" s="215" t="e">
        <f>(H83-#REF!)/#REF!</f>
        <v>#REF!</v>
      </c>
      <c r="AA83" s="215" t="e">
        <f>(I83-#REF!)/#REF!</f>
        <v>#REF!</v>
      </c>
    </row>
    <row r="84" spans="1:27" hidden="1" x14ac:dyDescent="0.2">
      <c r="A84" s="688">
        <v>7</v>
      </c>
      <c r="B84" s="218">
        <v>0.03</v>
      </c>
      <c r="C84" s="688">
        <v>30.541899999999998</v>
      </c>
      <c r="D84" s="688">
        <v>21.815999999999999</v>
      </c>
      <c r="E84" s="688">
        <v>2.1818000000000026</v>
      </c>
      <c r="F84" s="688">
        <v>33.595999999999997</v>
      </c>
      <c r="G84" s="688">
        <v>23.997800000000002</v>
      </c>
      <c r="H84" s="688">
        <v>36.9559</v>
      </c>
      <c r="I84" s="688">
        <v>26.397500000000001</v>
      </c>
      <c r="J84" s="702">
        <f t="shared" si="23"/>
        <v>45.812899999999999</v>
      </c>
      <c r="K84" s="702">
        <f t="shared" si="23"/>
        <v>32.723999999999997</v>
      </c>
      <c r="L84" s="702">
        <f t="shared" si="24"/>
        <v>50.393999999999998</v>
      </c>
      <c r="M84" s="702">
        <f t="shared" si="24"/>
        <v>35.996699999999997</v>
      </c>
      <c r="N84" s="702">
        <f t="shared" si="21"/>
        <v>55.433900000000001</v>
      </c>
      <c r="O84" s="702">
        <f t="shared" si="21"/>
        <v>39.596299999999999</v>
      </c>
      <c r="P84" s="215">
        <f t="shared" si="25"/>
        <v>2.9997571866020901E-2</v>
      </c>
      <c r="Q84" s="215">
        <f t="shared" si="25"/>
        <v>2.9999150165717716E-2</v>
      </c>
      <c r="R84" s="215">
        <f t="shared" si="22"/>
        <v>2.9992917955588446E-2</v>
      </c>
      <c r="S84" s="215">
        <f t="shared" si="22"/>
        <v>3.0005965998102957E-2</v>
      </c>
      <c r="T84" s="215">
        <f t="shared" si="22"/>
        <v>3.000328879524192E-2</v>
      </c>
      <c r="U84" s="215">
        <f t="shared" si="22"/>
        <v>3.0001638794159735E-2</v>
      </c>
      <c r="V84" s="215" t="e">
        <f>(C84-#REF!)/#REF!</f>
        <v>#REF!</v>
      </c>
      <c r="W84" s="215" t="e">
        <f>(D84-#REF!)/#REF!</f>
        <v>#REF!</v>
      </c>
      <c r="X84" s="215" t="e">
        <f>(F84-#REF!)/#REF!</f>
        <v>#REF!</v>
      </c>
      <c r="Y84" s="215" t="e">
        <f>(G84-#REF!)/#REF!</f>
        <v>#REF!</v>
      </c>
      <c r="Z84" s="215" t="e">
        <f>(H84-#REF!)/#REF!</f>
        <v>#REF!</v>
      </c>
      <c r="AA84" s="215" t="e">
        <f>(I84-#REF!)/#REF!</f>
        <v>#REF!</v>
      </c>
    </row>
    <row r="85" spans="1:27" hidden="1" x14ac:dyDescent="0.2">
      <c r="A85" s="688">
        <v>9</v>
      </c>
      <c r="B85" s="218">
        <v>0.03</v>
      </c>
      <c r="C85" s="688">
        <v>31.458200000000001</v>
      </c>
      <c r="D85" s="688">
        <v>22.470500000000001</v>
      </c>
      <c r="E85" s="688">
        <v>2.2469999999999999</v>
      </c>
      <c r="F85" s="688">
        <v>34.603900000000003</v>
      </c>
      <c r="G85" s="688">
        <v>24.717500000000001</v>
      </c>
      <c r="H85" s="688">
        <v>38.064500000000002</v>
      </c>
      <c r="I85" s="688">
        <v>27.189499999999999</v>
      </c>
      <c r="J85" s="702">
        <f t="shared" si="23"/>
        <v>47.1873</v>
      </c>
      <c r="K85" s="702">
        <f t="shared" si="23"/>
        <v>33.705800000000004</v>
      </c>
      <c r="L85" s="702">
        <f t="shared" si="24"/>
        <v>51.905900000000003</v>
      </c>
      <c r="M85" s="702">
        <f t="shared" si="24"/>
        <v>37.076300000000003</v>
      </c>
      <c r="N85" s="702">
        <f t="shared" si="21"/>
        <v>57.096800000000002</v>
      </c>
      <c r="O85" s="702">
        <f t="shared" si="21"/>
        <v>40.784300000000002</v>
      </c>
      <c r="P85" s="215">
        <f t="shared" si="25"/>
        <v>3.0001407901931551E-2</v>
      </c>
      <c r="Q85" s="215">
        <f t="shared" si="25"/>
        <v>3.0000916758342606E-2</v>
      </c>
      <c r="R85" s="215">
        <f t="shared" si="22"/>
        <v>3.0000595308965549E-2</v>
      </c>
      <c r="S85" s="215">
        <f t="shared" si="22"/>
        <v>2.9990249106168047E-2</v>
      </c>
      <c r="T85" s="215">
        <f t="shared" si="22"/>
        <v>2.9997916435535399E-2</v>
      </c>
      <c r="U85" s="215">
        <f t="shared" si="22"/>
        <v>3.0002841178141795E-2</v>
      </c>
      <c r="V85" s="215" t="e">
        <f>(C85-#REF!)/#REF!</f>
        <v>#REF!</v>
      </c>
      <c r="W85" s="215" t="e">
        <f>(D85-#REF!)/#REF!</f>
        <v>#REF!</v>
      </c>
      <c r="X85" s="215" t="e">
        <f>(F85-#REF!)/#REF!</f>
        <v>#REF!</v>
      </c>
      <c r="Y85" s="215" t="e">
        <f>(G85-#REF!)/#REF!</f>
        <v>#REF!</v>
      </c>
      <c r="Z85" s="215" t="e">
        <f>(H85-#REF!)/#REF!</f>
        <v>#REF!</v>
      </c>
      <c r="AA85" s="215" t="e">
        <f>(I85-#REF!)/#REF!</f>
        <v>#REF!</v>
      </c>
    </row>
    <row r="86" spans="1:27" hidden="1" x14ac:dyDescent="0.2">
      <c r="A86" s="688">
        <v>11</v>
      </c>
      <c r="B86" s="218">
        <v>0.03</v>
      </c>
      <c r="C86" s="688">
        <v>32.401899999999998</v>
      </c>
      <c r="D86" s="688">
        <v>23.144600000000001</v>
      </c>
      <c r="E86" s="688">
        <v>2.3143999999999991</v>
      </c>
      <c r="F86" s="688">
        <v>35.642099999999999</v>
      </c>
      <c r="G86" s="688">
        <v>25.459</v>
      </c>
      <c r="H86" s="688">
        <v>39.206400000000002</v>
      </c>
      <c r="I86" s="688">
        <v>28.004999999999999</v>
      </c>
      <c r="J86" s="702">
        <f t="shared" si="23"/>
        <v>48.602899999999998</v>
      </c>
      <c r="K86" s="702">
        <f t="shared" si="23"/>
        <v>34.716900000000003</v>
      </c>
      <c r="L86" s="702">
        <f t="shared" si="24"/>
        <v>53.463200000000001</v>
      </c>
      <c r="M86" s="702">
        <f t="shared" si="24"/>
        <v>38.188499999999998</v>
      </c>
      <c r="N86" s="702">
        <f t="shared" si="21"/>
        <v>58.809600000000003</v>
      </c>
      <c r="O86" s="702">
        <f t="shared" si="21"/>
        <v>42.0075</v>
      </c>
      <c r="P86" s="215">
        <f t="shared" si="25"/>
        <v>2.99985377421466E-2</v>
      </c>
      <c r="Q86" s="215">
        <f t="shared" si="25"/>
        <v>2.9999332458111712E-2</v>
      </c>
      <c r="R86" s="215">
        <f t="shared" si="22"/>
        <v>3.0002398573571076E-2</v>
      </c>
      <c r="S86" s="215">
        <f t="shared" si="22"/>
        <v>2.9998988570850548E-2</v>
      </c>
      <c r="T86" s="215">
        <f t="shared" si="22"/>
        <v>2.999908050808495E-2</v>
      </c>
      <c r="U86" s="215">
        <f t="shared" si="22"/>
        <v>2.9993195902830141E-2</v>
      </c>
      <c r="V86" s="215" t="e">
        <f>(C86-#REF!)/#REF!</f>
        <v>#REF!</v>
      </c>
      <c r="W86" s="215" t="e">
        <f>(D86-#REF!)/#REF!</f>
        <v>#REF!</v>
      </c>
      <c r="X86" s="215" t="e">
        <f>(F86-#REF!)/#REF!</f>
        <v>#REF!</v>
      </c>
      <c r="Y86" s="215" t="e">
        <f>(G86-#REF!)/#REF!</f>
        <v>#REF!</v>
      </c>
      <c r="Z86" s="215" t="e">
        <f>(H86-#REF!)/#REF!</f>
        <v>#REF!</v>
      </c>
      <c r="AA86" s="215" t="e">
        <f>(I86-#REF!)/#REF!</f>
        <v>#REF!</v>
      </c>
    </row>
    <row r="87" spans="1:27" hidden="1" x14ac:dyDescent="0.2">
      <c r="A87" s="688">
        <v>13</v>
      </c>
      <c r="B87" s="218">
        <v>0.03</v>
      </c>
      <c r="C87" s="688">
        <v>33.374000000000002</v>
      </c>
      <c r="D87" s="688">
        <v>23.838999999999999</v>
      </c>
      <c r="E87" s="688">
        <v>2.3839000000000006</v>
      </c>
      <c r="F87" s="688">
        <v>36.711300000000001</v>
      </c>
      <c r="G87" s="688">
        <v>26.222899999999999</v>
      </c>
      <c r="H87" s="688">
        <v>40.382800000000003</v>
      </c>
      <c r="I87" s="688">
        <v>28.845199999999998</v>
      </c>
      <c r="J87" s="702">
        <f t="shared" si="23"/>
        <v>50.061</v>
      </c>
      <c r="K87" s="702">
        <f t="shared" si="23"/>
        <v>35.758499999999998</v>
      </c>
      <c r="L87" s="702">
        <f t="shared" si="24"/>
        <v>55.067</v>
      </c>
      <c r="M87" s="702">
        <f t="shared" si="24"/>
        <v>39.334400000000002</v>
      </c>
      <c r="N87" s="702">
        <f t="shared" si="21"/>
        <v>60.574199999999998</v>
      </c>
      <c r="O87" s="702">
        <f t="shared" si="21"/>
        <v>43.267800000000001</v>
      </c>
      <c r="P87" s="215">
        <f t="shared" si="25"/>
        <v>3.0001327082671222E-2</v>
      </c>
      <c r="Q87" s="215">
        <f t="shared" si="25"/>
        <v>3.0002678810608009E-2</v>
      </c>
      <c r="R87" s="215">
        <f t="shared" si="22"/>
        <v>2.9998232427382285E-2</v>
      </c>
      <c r="S87" s="215">
        <f t="shared" si="22"/>
        <v>3.0005106249263506E-2</v>
      </c>
      <c r="T87" s="215">
        <f t="shared" si="22"/>
        <v>3.0005305256284712E-2</v>
      </c>
      <c r="U87" s="215">
        <f t="shared" si="22"/>
        <v>3.0001785395465073E-2</v>
      </c>
      <c r="V87" s="215" t="e">
        <f>(C87-#REF!)/#REF!</f>
        <v>#REF!</v>
      </c>
      <c r="W87" s="215" t="e">
        <f>(D87-#REF!)/#REF!</f>
        <v>#REF!</v>
      </c>
      <c r="X87" s="215" t="e">
        <f>(F87-#REF!)/#REF!</f>
        <v>#REF!</v>
      </c>
      <c r="Y87" s="215" t="e">
        <f>(G87-#REF!)/#REF!</f>
        <v>#REF!</v>
      </c>
      <c r="Z87" s="215" t="e">
        <f>(H87-#REF!)/#REF!</f>
        <v>#REF!</v>
      </c>
      <c r="AA87" s="215" t="e">
        <f>(I87-#REF!)/#REF!</f>
        <v>#REF!</v>
      </c>
    </row>
    <row r="88" spans="1:27" hidden="1" x14ac:dyDescent="0.2">
      <c r="A88" s="688">
        <v>15</v>
      </c>
      <c r="B88" s="218">
        <v>0.03</v>
      </c>
      <c r="C88" s="688">
        <v>34.3752</v>
      </c>
      <c r="D88" s="688">
        <v>24.554200000000002</v>
      </c>
      <c r="E88" s="688">
        <v>2.4553999999999974</v>
      </c>
      <c r="F88" s="688">
        <v>37.8127</v>
      </c>
      <c r="G88" s="688">
        <v>27.009599999999999</v>
      </c>
      <c r="H88" s="688">
        <v>41.594200000000001</v>
      </c>
      <c r="I88" s="688">
        <v>29.710699999999999</v>
      </c>
      <c r="J88" s="702">
        <f t="shared" si="23"/>
        <v>51.562800000000003</v>
      </c>
      <c r="K88" s="702">
        <f t="shared" si="23"/>
        <v>36.831299999999999</v>
      </c>
      <c r="L88" s="702">
        <f t="shared" si="24"/>
        <v>56.719099999999997</v>
      </c>
      <c r="M88" s="702">
        <f t="shared" si="24"/>
        <v>40.514400000000002</v>
      </c>
      <c r="N88" s="702">
        <f t="shared" si="21"/>
        <v>62.391300000000001</v>
      </c>
      <c r="O88" s="702">
        <f t="shared" si="21"/>
        <v>44.566099999999999</v>
      </c>
      <c r="P88" s="215">
        <f t="shared" si="25"/>
        <v>2.9999400731107961E-2</v>
      </c>
      <c r="Q88" s="215">
        <f t="shared" si="25"/>
        <v>3.0001258442048869E-2</v>
      </c>
      <c r="R88" s="215">
        <f t="shared" si="22"/>
        <v>3.0001661613726513E-2</v>
      </c>
      <c r="S88" s="215">
        <f t="shared" si="22"/>
        <v>3.0000495749897979E-2</v>
      </c>
      <c r="T88" s="215">
        <f t="shared" si="22"/>
        <v>2.9997919906494783E-2</v>
      </c>
      <c r="U88" s="215">
        <f t="shared" si="22"/>
        <v>3.0004992165074289E-2</v>
      </c>
      <c r="V88" s="215" t="e">
        <f>(C88-#REF!)/#REF!</f>
        <v>#REF!</v>
      </c>
      <c r="W88" s="215" t="e">
        <f>(D88-#REF!)/#REF!</f>
        <v>#REF!</v>
      </c>
      <c r="X88" s="215" t="e">
        <f>(F88-#REF!)/#REF!</f>
        <v>#REF!</v>
      </c>
      <c r="Y88" s="215" t="e">
        <f>(G88-#REF!)/#REF!</f>
        <v>#REF!</v>
      </c>
      <c r="Z88" s="215" t="e">
        <f>(H88-#REF!)/#REF!</f>
        <v>#REF!</v>
      </c>
      <c r="AA88" s="215" t="e">
        <f>(I88-#REF!)/#REF!</f>
        <v>#REF!</v>
      </c>
    </row>
    <row r="89" spans="1:27" hidden="1" x14ac:dyDescent="0.2">
      <c r="A89" s="688">
        <v>17</v>
      </c>
      <c r="B89" s="218">
        <v>0.03</v>
      </c>
      <c r="C89" s="688">
        <v>35.406399999999998</v>
      </c>
      <c r="D89" s="688">
        <v>25.290800000000001</v>
      </c>
      <c r="E89" s="688">
        <v>2.5291999999999994</v>
      </c>
      <c r="F89" s="688">
        <v>38.947000000000003</v>
      </c>
      <c r="G89" s="688">
        <v>27.82</v>
      </c>
      <c r="H89" s="688">
        <v>42.841999999999999</v>
      </c>
      <c r="I89" s="688">
        <v>30.602</v>
      </c>
      <c r="J89" s="702">
        <f t="shared" si="23"/>
        <v>53.1096</v>
      </c>
      <c r="K89" s="702">
        <f t="shared" si="23"/>
        <v>37.936199999999999</v>
      </c>
      <c r="L89" s="702">
        <f t="shared" si="24"/>
        <v>58.420499999999997</v>
      </c>
      <c r="M89" s="702">
        <f t="shared" si="24"/>
        <v>41.73</v>
      </c>
      <c r="N89" s="702">
        <f t="shared" si="21"/>
        <v>64.263000000000005</v>
      </c>
      <c r="O89" s="702">
        <f t="shared" si="21"/>
        <v>45.902999999999999</v>
      </c>
      <c r="P89" s="215">
        <f t="shared" si="25"/>
        <v>2.9998370918569155E-2</v>
      </c>
      <c r="Q89" s="215">
        <f t="shared" si="25"/>
        <v>2.9998941118016438E-2</v>
      </c>
      <c r="R89" s="215">
        <f t="shared" si="22"/>
        <v>2.9997857862570067E-2</v>
      </c>
      <c r="S89" s="215">
        <f t="shared" si="22"/>
        <v>3.0004146673775302E-2</v>
      </c>
      <c r="T89" s="215">
        <f t="shared" si="22"/>
        <v>2.9999374912848379E-2</v>
      </c>
      <c r="U89" s="215">
        <f t="shared" si="22"/>
        <v>2.9999293183937136E-2</v>
      </c>
      <c r="V89" s="215" t="e">
        <f>(C89-#REF!)/#REF!</f>
        <v>#REF!</v>
      </c>
      <c r="W89" s="215" t="e">
        <f>(D89-#REF!)/#REF!</f>
        <v>#REF!</v>
      </c>
      <c r="X89" s="215" t="e">
        <f>(F89-#REF!)/#REF!</f>
        <v>#REF!</v>
      </c>
      <c r="Y89" s="215" t="e">
        <f>(G89-#REF!)/#REF!</f>
        <v>#REF!</v>
      </c>
      <c r="Z89" s="215" t="e">
        <f>(H89-#REF!)/#REF!</f>
        <v>#REF!</v>
      </c>
      <c r="AA89" s="215" t="e">
        <f>(I89-#REF!)/#REF!</f>
        <v>#REF!</v>
      </c>
    </row>
    <row r="90" spans="1:27" hidden="1" x14ac:dyDescent="0.2">
      <c r="A90" s="688">
        <v>19</v>
      </c>
      <c r="B90" s="218">
        <v>0.03</v>
      </c>
      <c r="C90" s="688">
        <v>36.468699999999998</v>
      </c>
      <c r="D90" s="688">
        <v>26.049600000000002</v>
      </c>
      <c r="E90" s="688">
        <v>2.6049999999999969</v>
      </c>
      <c r="F90" s="688">
        <v>40.115400000000001</v>
      </c>
      <c r="G90" s="688">
        <v>28.654599999999999</v>
      </c>
      <c r="H90" s="688">
        <v>44.127200000000002</v>
      </c>
      <c r="I90" s="688">
        <v>31.520099999999999</v>
      </c>
      <c r="J90" s="702">
        <f t="shared" si="23"/>
        <v>54.703099999999999</v>
      </c>
      <c r="K90" s="702">
        <f t="shared" si="23"/>
        <v>39.074399999999997</v>
      </c>
      <c r="L90" s="702">
        <f t="shared" si="24"/>
        <v>60.173099999999998</v>
      </c>
      <c r="M90" s="702">
        <f t="shared" si="24"/>
        <v>42.981900000000003</v>
      </c>
      <c r="N90" s="702">
        <f t="shared" si="21"/>
        <v>66.190799999999996</v>
      </c>
      <c r="O90" s="702">
        <f t="shared" si="21"/>
        <v>47.280200000000001</v>
      </c>
      <c r="P90" s="215">
        <f t="shared" si="25"/>
        <v>3.00030502959917E-2</v>
      </c>
      <c r="Q90" s="215">
        <f t="shared" si="25"/>
        <v>3.0003005045312951E-2</v>
      </c>
      <c r="R90" s="215">
        <f t="shared" si="22"/>
        <v>2.9999743240814395E-2</v>
      </c>
      <c r="S90" s="215">
        <f t="shared" si="22"/>
        <v>2.9999999999999936E-2</v>
      </c>
      <c r="T90" s="215">
        <f t="shared" si="22"/>
        <v>2.9998599505158565E-2</v>
      </c>
      <c r="U90" s="215">
        <f t="shared" si="22"/>
        <v>3.0001307104110812E-2</v>
      </c>
      <c r="V90" s="215" t="e">
        <f>(C90-#REF!)/#REF!</f>
        <v>#REF!</v>
      </c>
      <c r="W90" s="215" t="e">
        <f>(D90-#REF!)/#REF!</f>
        <v>#REF!</v>
      </c>
      <c r="X90" s="215" t="e">
        <f>(F90-#REF!)/#REF!</f>
        <v>#REF!</v>
      </c>
      <c r="Y90" s="215" t="e">
        <f>(G90-#REF!)/#REF!</f>
        <v>#REF!</v>
      </c>
      <c r="Z90" s="215" t="e">
        <f>(H90-#REF!)/#REF!</f>
        <v>#REF!</v>
      </c>
      <c r="AA90" s="215" t="e">
        <f>(I90-#REF!)/#REF!</f>
        <v>#REF!</v>
      </c>
    </row>
    <row r="91" spans="1:27" hidden="1" x14ac:dyDescent="0.2">
      <c r="A91" s="688">
        <v>21</v>
      </c>
      <c r="B91" s="218">
        <v>0.03</v>
      </c>
      <c r="C91" s="688">
        <v>37.5627</v>
      </c>
      <c r="D91" s="688">
        <v>26.831099999999999</v>
      </c>
      <c r="E91" s="688">
        <v>2.6829999999999998</v>
      </c>
      <c r="F91" s="688">
        <v>41.319099999999999</v>
      </c>
      <c r="G91" s="688">
        <v>29.514099999999999</v>
      </c>
      <c r="H91" s="688">
        <v>45.451099999999997</v>
      </c>
      <c r="I91" s="688">
        <v>32.465499999999999</v>
      </c>
      <c r="J91" s="702">
        <f t="shared" si="23"/>
        <v>56.344099999999997</v>
      </c>
      <c r="K91" s="702">
        <f t="shared" si="23"/>
        <v>40.246699999999997</v>
      </c>
      <c r="L91" s="702">
        <f t="shared" si="24"/>
        <v>61.978700000000003</v>
      </c>
      <c r="M91" s="702">
        <f t="shared" si="24"/>
        <v>44.2712</v>
      </c>
      <c r="N91" s="702">
        <f t="shared" si="21"/>
        <v>68.176699999999997</v>
      </c>
      <c r="O91" s="702">
        <f t="shared" si="21"/>
        <v>48.698300000000003</v>
      </c>
      <c r="P91" s="215">
        <f t="shared" si="25"/>
        <v>2.9998327332753875E-2</v>
      </c>
      <c r="Q91" s="215">
        <f t="shared" si="25"/>
        <v>3.0000460659664548E-2</v>
      </c>
      <c r="R91" s="215">
        <f t="shared" si="22"/>
        <v>3.0005932883630668E-2</v>
      </c>
      <c r="S91" s="215">
        <f t="shared" si="22"/>
        <v>2.9995184019319783E-2</v>
      </c>
      <c r="T91" s="215">
        <f t="shared" si="22"/>
        <v>3.0001903587809665E-2</v>
      </c>
      <c r="U91" s="215">
        <f t="shared" si="22"/>
        <v>2.9993559665102566E-2</v>
      </c>
      <c r="V91" s="215" t="e">
        <f>(C91-#REF!)/#REF!</f>
        <v>#REF!</v>
      </c>
      <c r="W91" s="215" t="e">
        <f>(D91-#REF!)/#REF!</f>
        <v>#REF!</v>
      </c>
      <c r="X91" s="215" t="e">
        <f>(F91-#REF!)/#REF!</f>
        <v>#REF!</v>
      </c>
      <c r="Y91" s="215" t="e">
        <f>(G91-#REF!)/#REF!</f>
        <v>#REF!</v>
      </c>
      <c r="Z91" s="215" t="e">
        <f>(H91-#REF!)/#REF!</f>
        <v>#REF!</v>
      </c>
      <c r="AA91" s="215" t="e">
        <f>(I91-#REF!)/#REF!</f>
        <v>#REF!</v>
      </c>
    </row>
    <row r="92" spans="1:27" hidden="1" x14ac:dyDescent="0.2">
      <c r="A92" s="688">
        <v>23</v>
      </c>
      <c r="B92" s="218">
        <v>0.02</v>
      </c>
      <c r="C92" s="688">
        <v>38.314</v>
      </c>
      <c r="D92" s="688">
        <v>27.367699999999999</v>
      </c>
      <c r="E92" s="688">
        <v>2.7369000000000021</v>
      </c>
      <c r="F92" s="688">
        <v>42.145499999999998</v>
      </c>
      <c r="G92" s="688">
        <v>30.104600000000001</v>
      </c>
      <c r="H92" s="688">
        <v>46.360100000000003</v>
      </c>
      <c r="I92" s="688">
        <v>33.115000000000002</v>
      </c>
      <c r="J92" s="702">
        <f t="shared" si="23"/>
        <v>57.470999999999997</v>
      </c>
      <c r="K92" s="702">
        <f t="shared" si="23"/>
        <v>41.051600000000001</v>
      </c>
      <c r="L92" s="702">
        <f t="shared" si="24"/>
        <v>63.218299999999999</v>
      </c>
      <c r="M92" s="702">
        <f t="shared" si="24"/>
        <v>45.1569</v>
      </c>
      <c r="N92" s="702">
        <f t="shared" si="21"/>
        <v>69.540199999999999</v>
      </c>
      <c r="O92" s="702">
        <f t="shared" si="21"/>
        <v>49.672499999999999</v>
      </c>
      <c r="P92" s="215">
        <f t="shared" si="25"/>
        <v>2.0001224619103541E-2</v>
      </c>
      <c r="Q92" s="215">
        <f t="shared" si="25"/>
        <v>1.9999180055979813E-2</v>
      </c>
      <c r="R92" s="215">
        <f t="shared" si="22"/>
        <v>2.0000435633883595E-2</v>
      </c>
      <c r="S92" s="215">
        <f t="shared" si="22"/>
        <v>2.0007386300107483E-2</v>
      </c>
      <c r="T92" s="215">
        <f t="shared" si="22"/>
        <v>1.9999515963310153E-2</v>
      </c>
      <c r="U92" s="215">
        <f t="shared" si="22"/>
        <v>2.0005852366358236E-2</v>
      </c>
      <c r="V92" s="215" t="e">
        <f>(C92-#REF!)/#REF!</f>
        <v>#REF!</v>
      </c>
      <c r="W92" s="215" t="e">
        <f>(D92-#REF!)/#REF!</f>
        <v>#REF!</v>
      </c>
      <c r="X92" s="215" t="e">
        <f>(F92-#REF!)/#REF!</f>
        <v>#REF!</v>
      </c>
      <c r="Y92" s="215" t="e">
        <f>(G92-#REF!)/#REF!</f>
        <v>#REF!</v>
      </c>
      <c r="Z92" s="215" t="e">
        <f>(H92-#REF!)/#REF!</f>
        <v>#REF!</v>
      </c>
      <c r="AA92" s="215" t="e">
        <f>(I92-#REF!)/#REF!</f>
        <v>#REF!</v>
      </c>
    </row>
    <row r="93" spans="1:27" hidden="1" x14ac:dyDescent="0.2">
      <c r="A93" s="673" t="s">
        <v>175</v>
      </c>
    </row>
    <row r="94" spans="1:27" hidden="1" x14ac:dyDescent="0.2">
      <c r="A94" s="675" t="s">
        <v>65</v>
      </c>
      <c r="B94" s="675" t="s">
        <v>159</v>
      </c>
      <c r="C94" s="675" t="s">
        <v>82</v>
      </c>
      <c r="D94" s="675" t="s">
        <v>83</v>
      </c>
      <c r="E94" s="675" t="s">
        <v>84</v>
      </c>
    </row>
    <row r="95" spans="1:27" hidden="1" x14ac:dyDescent="0.2">
      <c r="A95" s="680" t="s">
        <v>85</v>
      </c>
      <c r="B95" s="680" t="s">
        <v>174</v>
      </c>
      <c r="C95" s="680"/>
      <c r="D95" s="680"/>
      <c r="E95" s="680"/>
    </row>
    <row r="96" spans="1:27" hidden="1" x14ac:dyDescent="0.2">
      <c r="A96" s="684" t="s">
        <v>66</v>
      </c>
      <c r="B96" s="684" t="s">
        <v>80</v>
      </c>
      <c r="C96" s="105">
        <f>ROUND(C78*2080,0)</f>
        <v>55067</v>
      </c>
      <c r="D96" s="105">
        <f>ROUND(F78*2080,0)</f>
        <v>60573</v>
      </c>
      <c r="E96" s="105">
        <f>ROUND(H78*2080,0)</f>
        <v>66631</v>
      </c>
    </row>
    <row r="97" spans="1:16" hidden="1" x14ac:dyDescent="0.2">
      <c r="A97" s="688" t="s">
        <v>76</v>
      </c>
      <c r="B97" s="218">
        <v>2.5000000000000001E-2</v>
      </c>
      <c r="C97" s="107">
        <f>ROUND(C79*2080,0)</f>
        <v>56443</v>
      </c>
      <c r="D97" s="107">
        <f>ROUND(F79*2080,0)</f>
        <v>62088</v>
      </c>
      <c r="E97" s="107">
        <f>ROUND(H79*2080,0)</f>
        <v>68296</v>
      </c>
    </row>
    <row r="98" spans="1:16" hidden="1" x14ac:dyDescent="0.2">
      <c r="A98" s="688">
        <v>1</v>
      </c>
      <c r="B98" s="218">
        <v>0.03</v>
      </c>
      <c r="C98" s="107">
        <f>ROUND(C80*2080,0)</f>
        <v>58136</v>
      </c>
      <c r="D98" s="107">
        <v>0</v>
      </c>
      <c r="E98" s="107">
        <v>0</v>
      </c>
    </row>
    <row r="99" spans="1:16" hidden="1" x14ac:dyDescent="0.2">
      <c r="A99" s="688">
        <v>2</v>
      </c>
      <c r="B99" s="218">
        <v>0.03</v>
      </c>
      <c r="C99" s="107">
        <v>0</v>
      </c>
      <c r="D99" s="107">
        <f t="shared" ref="D99:D110" si="26">ROUND(F81*2080,0)</f>
        <v>63950</v>
      </c>
      <c r="E99" s="107">
        <f t="shared" ref="E99:E110" si="27">ROUND(H81*2080,0)</f>
        <v>70345</v>
      </c>
    </row>
    <row r="100" spans="1:16" hidden="1" x14ac:dyDescent="0.2">
      <c r="A100" s="688">
        <v>3</v>
      </c>
      <c r="B100" s="218">
        <v>0.03</v>
      </c>
      <c r="C100" s="107">
        <f t="shared" ref="C100:C110" si="28">ROUND(C82*2080,0)</f>
        <v>59881</v>
      </c>
      <c r="D100" s="107">
        <f t="shared" si="26"/>
        <v>65869</v>
      </c>
      <c r="E100" s="107">
        <f t="shared" si="27"/>
        <v>72456</v>
      </c>
    </row>
    <row r="101" spans="1:16" hidden="1" x14ac:dyDescent="0.2">
      <c r="A101" s="688">
        <v>5</v>
      </c>
      <c r="B101" s="218">
        <v>0.03</v>
      </c>
      <c r="C101" s="107">
        <f t="shared" si="28"/>
        <v>61677</v>
      </c>
      <c r="D101" s="107">
        <f t="shared" si="26"/>
        <v>67845</v>
      </c>
      <c r="E101" s="107">
        <f t="shared" si="27"/>
        <v>74629</v>
      </c>
    </row>
    <row r="102" spans="1:16" hidden="1" x14ac:dyDescent="0.2">
      <c r="A102" s="688">
        <v>7</v>
      </c>
      <c r="B102" s="218">
        <v>0.03</v>
      </c>
      <c r="C102" s="107">
        <f t="shared" si="28"/>
        <v>63527</v>
      </c>
      <c r="D102" s="107">
        <f t="shared" si="26"/>
        <v>69880</v>
      </c>
      <c r="E102" s="107">
        <f t="shared" si="27"/>
        <v>76868</v>
      </c>
    </row>
    <row r="103" spans="1:16" hidden="1" x14ac:dyDescent="0.2">
      <c r="A103" s="688">
        <v>9</v>
      </c>
      <c r="B103" s="218">
        <v>0.03</v>
      </c>
      <c r="C103" s="107">
        <f t="shared" si="28"/>
        <v>65433</v>
      </c>
      <c r="D103" s="107">
        <f t="shared" si="26"/>
        <v>71976</v>
      </c>
      <c r="E103" s="107">
        <f t="shared" si="27"/>
        <v>79174</v>
      </c>
    </row>
    <row r="104" spans="1:16" hidden="1" x14ac:dyDescent="0.2">
      <c r="A104" s="688">
        <v>11</v>
      </c>
      <c r="B104" s="218">
        <v>0.03</v>
      </c>
      <c r="C104" s="107">
        <f t="shared" si="28"/>
        <v>67396</v>
      </c>
      <c r="D104" s="107">
        <f t="shared" si="26"/>
        <v>74136</v>
      </c>
      <c r="E104" s="107">
        <f t="shared" si="27"/>
        <v>81549</v>
      </c>
    </row>
    <row r="105" spans="1:16" hidden="1" x14ac:dyDescent="0.2">
      <c r="A105" s="688">
        <v>13</v>
      </c>
      <c r="B105" s="218">
        <v>0.03</v>
      </c>
      <c r="C105" s="107">
        <f t="shared" si="28"/>
        <v>69418</v>
      </c>
      <c r="D105" s="107">
        <f t="shared" si="26"/>
        <v>76360</v>
      </c>
      <c r="E105" s="107">
        <f t="shared" si="27"/>
        <v>83996</v>
      </c>
    </row>
    <row r="106" spans="1:16" hidden="1" x14ac:dyDescent="0.2">
      <c r="A106" s="688">
        <v>15</v>
      </c>
      <c r="B106" s="218">
        <v>0.03</v>
      </c>
      <c r="C106" s="107">
        <f t="shared" si="28"/>
        <v>71500</v>
      </c>
      <c r="D106" s="107">
        <f t="shared" si="26"/>
        <v>78650</v>
      </c>
      <c r="E106" s="107">
        <f t="shared" si="27"/>
        <v>86516</v>
      </c>
    </row>
    <row r="107" spans="1:16" hidden="1" x14ac:dyDescent="0.2">
      <c r="A107" s="688">
        <v>17</v>
      </c>
      <c r="B107" s="218">
        <v>0.03</v>
      </c>
      <c r="C107" s="107">
        <f t="shared" si="28"/>
        <v>73645</v>
      </c>
      <c r="D107" s="107">
        <f t="shared" si="26"/>
        <v>81010</v>
      </c>
      <c r="E107" s="107">
        <f t="shared" si="27"/>
        <v>89111</v>
      </c>
    </row>
    <row r="108" spans="1:16" hidden="1" x14ac:dyDescent="0.2">
      <c r="A108" s="688">
        <v>19</v>
      </c>
      <c r="B108" s="218">
        <v>0.03</v>
      </c>
      <c r="C108" s="107">
        <f t="shared" si="28"/>
        <v>75855</v>
      </c>
      <c r="D108" s="107">
        <f t="shared" si="26"/>
        <v>83440</v>
      </c>
      <c r="E108" s="107">
        <f t="shared" si="27"/>
        <v>91785</v>
      </c>
    </row>
    <row r="109" spans="1:16" hidden="1" x14ac:dyDescent="0.2">
      <c r="A109" s="688">
        <v>21</v>
      </c>
      <c r="B109" s="218">
        <v>0.03</v>
      </c>
      <c r="C109" s="107">
        <f t="shared" si="28"/>
        <v>78130</v>
      </c>
      <c r="D109" s="107">
        <f t="shared" si="26"/>
        <v>85944</v>
      </c>
      <c r="E109" s="107">
        <f t="shared" si="27"/>
        <v>94538</v>
      </c>
    </row>
    <row r="110" spans="1:16" hidden="1" x14ac:dyDescent="0.2">
      <c r="A110" s="688">
        <v>23</v>
      </c>
      <c r="B110" s="218">
        <v>0.02</v>
      </c>
      <c r="C110" s="107">
        <f t="shared" si="28"/>
        <v>79693</v>
      </c>
      <c r="D110" s="107">
        <f t="shared" si="26"/>
        <v>87663</v>
      </c>
      <c r="E110" s="107">
        <f t="shared" si="27"/>
        <v>96429</v>
      </c>
    </row>
    <row r="111" spans="1:16" hidden="1" x14ac:dyDescent="0.2"/>
    <row r="112" spans="1:16" hidden="1" x14ac:dyDescent="0.2">
      <c r="A112" s="670" t="s">
        <v>81</v>
      </c>
      <c r="B112" s="670"/>
      <c r="C112" s="670"/>
      <c r="D112" s="670"/>
      <c r="E112" s="670"/>
      <c r="F112" s="670"/>
      <c r="G112" s="671" t="s">
        <v>260</v>
      </c>
      <c r="H112" s="671"/>
      <c r="I112" s="700">
        <v>1.4999999999999999E-2</v>
      </c>
      <c r="J112" s="703"/>
      <c r="K112" s="703"/>
      <c r="L112" s="703"/>
      <c r="M112" s="703"/>
      <c r="N112" s="703"/>
      <c r="O112" s="703"/>
      <c r="P112" s="701">
        <v>1.4999999999999999E-2</v>
      </c>
    </row>
    <row r="113" spans="1:27" hidden="1" x14ac:dyDescent="0.2">
      <c r="A113" s="704" t="s">
        <v>183</v>
      </c>
      <c r="B113" s="705"/>
      <c r="C113" s="705"/>
      <c r="D113" s="705"/>
      <c r="E113" s="705"/>
      <c r="F113" s="705"/>
      <c r="G113" s="705"/>
      <c r="H113" s="705"/>
      <c r="I113" s="706"/>
      <c r="J113" s="706"/>
      <c r="K113" s="706"/>
      <c r="L113" s="706"/>
      <c r="M113" s="706"/>
      <c r="N113" s="706"/>
      <c r="O113" s="707"/>
      <c r="P113" s="673" t="s">
        <v>188</v>
      </c>
      <c r="V113" s="695" t="s">
        <v>187</v>
      </c>
    </row>
    <row r="114" spans="1:27" hidden="1" x14ac:dyDescent="0.2">
      <c r="A114" s="674" t="s">
        <v>65</v>
      </c>
      <c r="B114" s="675" t="s">
        <v>159</v>
      </c>
      <c r="C114" s="675" t="s">
        <v>82</v>
      </c>
      <c r="D114" s="675" t="s">
        <v>82</v>
      </c>
      <c r="E114" s="675" t="s">
        <v>206</v>
      </c>
      <c r="F114" s="675" t="s">
        <v>83</v>
      </c>
      <c r="G114" s="675" t="s">
        <v>83</v>
      </c>
      <c r="H114" s="675" t="s">
        <v>84</v>
      </c>
      <c r="I114" s="675" t="s">
        <v>84</v>
      </c>
      <c r="J114" s="675" t="s">
        <v>82</v>
      </c>
      <c r="K114" s="675" t="s">
        <v>82</v>
      </c>
      <c r="L114" s="675" t="s">
        <v>83</v>
      </c>
      <c r="M114" s="675" t="s">
        <v>83</v>
      </c>
      <c r="N114" s="675" t="s">
        <v>84</v>
      </c>
      <c r="O114" s="676" t="s">
        <v>84</v>
      </c>
      <c r="P114" s="677" t="s">
        <v>82</v>
      </c>
      <c r="Q114" s="677" t="s">
        <v>82</v>
      </c>
      <c r="R114" s="677" t="s">
        <v>83</v>
      </c>
      <c r="S114" s="677" t="s">
        <v>83</v>
      </c>
      <c r="T114" s="677" t="s">
        <v>84</v>
      </c>
      <c r="U114" s="677" t="s">
        <v>84</v>
      </c>
      <c r="V114" s="677" t="s">
        <v>82</v>
      </c>
      <c r="W114" s="677" t="s">
        <v>82</v>
      </c>
      <c r="X114" s="677" t="s">
        <v>83</v>
      </c>
      <c r="Y114" s="677" t="s">
        <v>83</v>
      </c>
      <c r="Z114" s="677" t="s">
        <v>84</v>
      </c>
      <c r="AA114" s="677" t="s">
        <v>84</v>
      </c>
    </row>
    <row r="115" spans="1:27" hidden="1" x14ac:dyDescent="0.2">
      <c r="A115" s="679" t="s">
        <v>85</v>
      </c>
      <c r="B115" s="680" t="s">
        <v>174</v>
      </c>
      <c r="C115" s="680" t="s">
        <v>86</v>
      </c>
      <c r="D115" s="680" t="s">
        <v>87</v>
      </c>
      <c r="E115" s="680" t="s">
        <v>87</v>
      </c>
      <c r="F115" s="680" t="s">
        <v>86</v>
      </c>
      <c r="G115" s="680" t="s">
        <v>87</v>
      </c>
      <c r="H115" s="680" t="s">
        <v>86</v>
      </c>
      <c r="I115" s="680" t="s">
        <v>87</v>
      </c>
      <c r="J115" s="680" t="s">
        <v>207</v>
      </c>
      <c r="K115" s="680" t="s">
        <v>208</v>
      </c>
      <c r="L115" s="680" t="s">
        <v>207</v>
      </c>
      <c r="M115" s="680" t="s">
        <v>208</v>
      </c>
      <c r="N115" s="680" t="s">
        <v>207</v>
      </c>
      <c r="O115" s="681" t="s">
        <v>208</v>
      </c>
      <c r="P115" s="677" t="s">
        <v>86</v>
      </c>
      <c r="Q115" s="677" t="s">
        <v>87</v>
      </c>
      <c r="R115" s="677" t="s">
        <v>86</v>
      </c>
      <c r="S115" s="677" t="s">
        <v>87</v>
      </c>
      <c r="T115" s="677" t="s">
        <v>86</v>
      </c>
      <c r="U115" s="677" t="s">
        <v>87</v>
      </c>
      <c r="V115" s="677" t="s">
        <v>86</v>
      </c>
      <c r="W115" s="677" t="s">
        <v>87</v>
      </c>
      <c r="X115" s="677" t="s">
        <v>86</v>
      </c>
      <c r="Y115" s="677" t="s">
        <v>87</v>
      </c>
      <c r="Z115" s="677" t="s">
        <v>86</v>
      </c>
      <c r="AA115" s="677" t="s">
        <v>87</v>
      </c>
    </row>
    <row r="116" spans="1:27" hidden="1" x14ac:dyDescent="0.2">
      <c r="A116" s="682" t="s">
        <v>66</v>
      </c>
      <c r="B116" s="690" t="s">
        <v>80</v>
      </c>
      <c r="C116" s="690">
        <f>ROUND(C78*1.015, 4)</f>
        <v>26.871400000000001</v>
      </c>
      <c r="D116" s="690">
        <f t="shared" ref="D116:I116" si="29">ROUND(D78*1.015, 4)</f>
        <v>19.194299999999998</v>
      </c>
      <c r="E116" s="690" t="s">
        <v>80</v>
      </c>
      <c r="F116" s="690">
        <f t="shared" si="29"/>
        <v>29.558499999999999</v>
      </c>
      <c r="G116" s="690">
        <f t="shared" si="29"/>
        <v>21.113700000000001</v>
      </c>
      <c r="H116" s="690">
        <f t="shared" si="29"/>
        <v>32.514499999999998</v>
      </c>
      <c r="I116" s="690">
        <f t="shared" si="29"/>
        <v>23.225100000000001</v>
      </c>
      <c r="J116" s="697">
        <f>ROUND(C116*1.5,4)</f>
        <v>40.307099999999998</v>
      </c>
      <c r="K116" s="697">
        <f>ROUND(D116*1.5,4)</f>
        <v>28.791499999999999</v>
      </c>
      <c r="L116" s="697">
        <f>ROUND(F116*1.5,4)</f>
        <v>44.337800000000001</v>
      </c>
      <c r="M116" s="697">
        <f>ROUND(G116*1.5,4)</f>
        <v>31.6706</v>
      </c>
      <c r="N116" s="697">
        <f>ROUND(H116*1.5,4)</f>
        <v>48.771799999999999</v>
      </c>
      <c r="O116" s="708">
        <f t="shared" ref="O116:O117" si="30">ROUND(I116*1.5,4)</f>
        <v>34.837699999999998</v>
      </c>
      <c r="V116" s="215">
        <f>(C116-C78)/C78</f>
        <v>1.4999452299022139E-2</v>
      </c>
      <c r="W116" s="215">
        <f t="shared" ref="W116:AA130" si="31">(D116-D78)/D78</f>
        <v>1.5002168096199996E-2</v>
      </c>
      <c r="X116" s="215"/>
      <c r="Y116" s="215">
        <f t="shared" si="31"/>
        <v>1.4999124364305588E-2</v>
      </c>
      <c r="Z116" s="215">
        <f t="shared" si="31"/>
        <v>1.4998774138652185E-2</v>
      </c>
      <c r="AA116" s="215">
        <f t="shared" si="31"/>
        <v>1.4999687831678819E-2</v>
      </c>
    </row>
    <row r="117" spans="1:27" hidden="1" x14ac:dyDescent="0.2">
      <c r="A117" s="687" t="s">
        <v>76</v>
      </c>
      <c r="B117" s="218">
        <v>2.5000000000000001E-2</v>
      </c>
      <c r="C117" s="690">
        <f t="shared" ref="C117:I118" si="32">ROUND(C79*1.015, 4)</f>
        <v>27.543199999999999</v>
      </c>
      <c r="D117" s="690">
        <f t="shared" si="32"/>
        <v>19.673999999999999</v>
      </c>
      <c r="E117" s="690" t="s">
        <v>80</v>
      </c>
      <c r="F117" s="690">
        <f t="shared" si="32"/>
        <v>30.297599999999999</v>
      </c>
      <c r="G117" s="690">
        <f t="shared" si="32"/>
        <v>21.641400000000001</v>
      </c>
      <c r="H117" s="690">
        <f t="shared" si="32"/>
        <v>33.327199999999998</v>
      </c>
      <c r="I117" s="690">
        <f t="shared" si="32"/>
        <v>23.805499999999999</v>
      </c>
      <c r="J117" s="702">
        <f t="shared" ref="J117:K118" si="33">ROUND(C117*1.5,4)</f>
        <v>41.314799999999998</v>
      </c>
      <c r="K117" s="702">
        <f t="shared" si="33"/>
        <v>29.510999999999999</v>
      </c>
      <c r="L117" s="702">
        <f t="shared" ref="L117:N117" si="34">ROUND(F117*1.5,4)</f>
        <v>45.446399999999997</v>
      </c>
      <c r="M117" s="702">
        <f t="shared" si="34"/>
        <v>32.4621</v>
      </c>
      <c r="N117" s="702">
        <f t="shared" si="34"/>
        <v>49.9908</v>
      </c>
      <c r="O117" s="709">
        <f t="shared" si="30"/>
        <v>35.708300000000001</v>
      </c>
      <c r="P117" s="215">
        <f>(C117-C116)/C116</f>
        <v>2.5000558214309545E-2</v>
      </c>
      <c r="Q117" s="215">
        <f>(D117-D116)/D116</f>
        <v>2.4991794438974133E-2</v>
      </c>
      <c r="R117" s="215">
        <f>(F117-F116)/F116</f>
        <v>2.500465179220869E-2</v>
      </c>
      <c r="S117" s="215">
        <f>(G117-G116)/G116</f>
        <v>2.4993250827661628E-2</v>
      </c>
      <c r="T117" s="215">
        <f t="shared" ref="T117:U117" si="35">(H117-H116)/H116</f>
        <v>2.4995002229774396E-2</v>
      </c>
      <c r="U117" s="215">
        <f t="shared" si="35"/>
        <v>2.499020456316646E-2</v>
      </c>
      <c r="V117" s="215">
        <f t="shared" ref="V117:V130" si="36">(C117-C79)/C79</f>
        <v>1.4998415400829889E-2</v>
      </c>
      <c r="W117" s="215">
        <f t="shared" si="31"/>
        <v>1.4997446255281665E-2</v>
      </c>
      <c r="X117" s="215"/>
      <c r="Y117" s="215">
        <f t="shared" si="31"/>
        <v>1.4998375203936948E-2</v>
      </c>
      <c r="Z117" s="215">
        <f t="shared" si="31"/>
        <v>1.4998874380909535E-2</v>
      </c>
      <c r="AA117" s="215">
        <f t="shared" si="31"/>
        <v>1.4999375660505495E-2</v>
      </c>
    </row>
    <row r="118" spans="1:27" hidden="1" x14ac:dyDescent="0.2">
      <c r="A118" s="687">
        <v>1</v>
      </c>
      <c r="B118" s="218">
        <v>0.03</v>
      </c>
      <c r="C118" s="690">
        <f t="shared" si="32"/>
        <v>28.369499999999999</v>
      </c>
      <c r="D118" s="690">
        <f t="shared" si="32"/>
        <v>20.264299999999999</v>
      </c>
      <c r="E118" s="690" t="s">
        <v>80</v>
      </c>
      <c r="F118" s="690" t="s">
        <v>80</v>
      </c>
      <c r="G118" s="690" t="s">
        <v>80</v>
      </c>
      <c r="H118" s="690" t="s">
        <v>80</v>
      </c>
      <c r="I118" s="690" t="s">
        <v>80</v>
      </c>
      <c r="J118" s="702">
        <f t="shared" si="33"/>
        <v>42.554299999999998</v>
      </c>
      <c r="K118" s="702">
        <f t="shared" si="33"/>
        <v>30.3965</v>
      </c>
      <c r="L118" s="688" t="s">
        <v>80</v>
      </c>
      <c r="M118" s="688" t="s">
        <v>80</v>
      </c>
      <c r="N118" s="688" t="s">
        <v>80</v>
      </c>
      <c r="O118" s="689" t="s">
        <v>80</v>
      </c>
      <c r="P118" s="215">
        <f>(C118-C117)/C117</f>
        <v>3.0000145226407964E-2</v>
      </c>
      <c r="Q118" s="215">
        <f>(D118-D117)/D117</f>
        <v>3.000406628036999E-2</v>
      </c>
      <c r="R118" s="215"/>
      <c r="S118" s="215"/>
      <c r="T118" s="215"/>
      <c r="U118" s="215"/>
      <c r="V118" s="215">
        <f t="shared" si="36"/>
        <v>1.5001681562207062E-2</v>
      </c>
      <c r="W118" s="215">
        <f t="shared" si="31"/>
        <v>1.5001402468344202E-2</v>
      </c>
      <c r="X118" s="215"/>
      <c r="Y118" s="215"/>
      <c r="Z118" s="215"/>
      <c r="AA118" s="215"/>
    </row>
    <row r="119" spans="1:27" hidden="1" x14ac:dyDescent="0.2">
      <c r="A119" s="687">
        <v>2</v>
      </c>
      <c r="B119" s="218">
        <v>0.03</v>
      </c>
      <c r="C119" s="690" t="s">
        <v>80</v>
      </c>
      <c r="D119" s="690" t="s">
        <v>80</v>
      </c>
      <c r="E119" s="690" t="s">
        <v>80</v>
      </c>
      <c r="F119" s="690">
        <f t="shared" ref="F119:I119" si="37">ROUND(F81*1.015, 4)</f>
        <v>31.206499999999998</v>
      </c>
      <c r="G119" s="690">
        <f t="shared" si="37"/>
        <v>22.290600000000001</v>
      </c>
      <c r="H119" s="690">
        <f t="shared" si="37"/>
        <v>34.326900000000002</v>
      </c>
      <c r="I119" s="690">
        <f t="shared" si="37"/>
        <v>24.5198</v>
      </c>
      <c r="J119" s="688" t="s">
        <v>80</v>
      </c>
      <c r="K119" s="688" t="s">
        <v>80</v>
      </c>
      <c r="L119" s="702">
        <f t="shared" ref="L119:O130" si="38">ROUND(F119*1.5,4)</f>
        <v>46.809800000000003</v>
      </c>
      <c r="M119" s="702">
        <f t="shared" si="38"/>
        <v>33.435899999999997</v>
      </c>
      <c r="N119" s="702">
        <f t="shared" si="38"/>
        <v>51.490400000000001</v>
      </c>
      <c r="O119" s="709">
        <f t="shared" si="38"/>
        <v>36.779699999999998</v>
      </c>
      <c r="P119" s="215"/>
      <c r="Q119" s="215"/>
      <c r="R119" s="215">
        <f>(F119-F117)/F117</f>
        <v>2.9999075834389495E-2</v>
      </c>
      <c r="S119" s="215">
        <f>(G119-G117)/G117</f>
        <v>2.9998059275277957E-2</v>
      </c>
      <c r="T119" s="215">
        <f>(H119-H117)/H117</f>
        <v>2.9996519359562289E-2</v>
      </c>
      <c r="U119" s="215">
        <f>(I119-I117)/I117</f>
        <v>3.0005670958392034E-2</v>
      </c>
      <c r="V119" s="215"/>
      <c r="W119" s="215"/>
      <c r="X119" s="215"/>
      <c r="Y119" s="215">
        <f t="shared" si="31"/>
        <v>1.50006667685792E-2</v>
      </c>
      <c r="Z119" s="215">
        <f t="shared" si="31"/>
        <v>1.4999180372657217E-2</v>
      </c>
      <c r="AA119" s="215">
        <f t="shared" si="31"/>
        <v>1.5000177411915006E-2</v>
      </c>
    </row>
    <row r="120" spans="1:27" hidden="1" x14ac:dyDescent="0.2">
      <c r="A120" s="687">
        <v>3</v>
      </c>
      <c r="B120" s="218">
        <v>0.03</v>
      </c>
      <c r="C120" s="690">
        <f t="shared" ref="C120:I130" si="39">ROUND(C82*1.015, 4)</f>
        <v>29.220600000000001</v>
      </c>
      <c r="D120" s="690">
        <f t="shared" si="39"/>
        <v>20.872199999999999</v>
      </c>
      <c r="E120" s="690">
        <f t="shared" si="39"/>
        <v>2.0872000000000002</v>
      </c>
      <c r="F120" s="690">
        <f t="shared" si="39"/>
        <v>32.142600000000002</v>
      </c>
      <c r="G120" s="690">
        <f t="shared" si="39"/>
        <v>22.959399999999999</v>
      </c>
      <c r="H120" s="690">
        <f t="shared" si="39"/>
        <v>35.356900000000003</v>
      </c>
      <c r="I120" s="690">
        <f t="shared" si="39"/>
        <v>25.255299999999998</v>
      </c>
      <c r="J120" s="702">
        <f>ROUND(C120*1.5,4)</f>
        <v>43.8309</v>
      </c>
      <c r="K120" s="702">
        <f>ROUND(D120*1.5,4)</f>
        <v>31.308299999999999</v>
      </c>
      <c r="L120" s="702">
        <f>ROUND(F120*1.5,4)</f>
        <v>48.213900000000002</v>
      </c>
      <c r="M120" s="702">
        <f>ROUND(G120*1.5,4)</f>
        <v>34.439100000000003</v>
      </c>
      <c r="N120" s="702">
        <f t="shared" si="38"/>
        <v>53.035400000000003</v>
      </c>
      <c r="O120" s="709">
        <f t="shared" si="38"/>
        <v>37.883000000000003</v>
      </c>
      <c r="P120" s="215">
        <f>(C120-C118)/C118</f>
        <v>3.0000528736847758E-2</v>
      </c>
      <c r="Q120" s="215">
        <f>(D120-D118)/D118</f>
        <v>2.9998568911830205E-2</v>
      </c>
      <c r="R120" s="215">
        <f t="shared" ref="R120:U130" si="40">(F120-F119)/F119</f>
        <v>2.9996955762421396E-2</v>
      </c>
      <c r="S120" s="215">
        <f t="shared" si="40"/>
        <v>3.0003678680699371E-2</v>
      </c>
      <c r="T120" s="215">
        <f t="shared" si="40"/>
        <v>3.0005622412743391E-2</v>
      </c>
      <c r="U120" s="215">
        <f t="shared" si="40"/>
        <v>2.9996166363510234E-2</v>
      </c>
      <c r="V120" s="215">
        <f t="shared" si="36"/>
        <v>1.4998888456622112E-2</v>
      </c>
      <c r="W120" s="215">
        <f t="shared" si="31"/>
        <v>1.5002164007449956E-2</v>
      </c>
      <c r="X120" s="215">
        <f t="shared" si="31"/>
        <v>1.4977630811126318E-2</v>
      </c>
      <c r="Y120" s="215">
        <f t="shared" si="31"/>
        <v>1.4999557907766975E-2</v>
      </c>
      <c r="Z120" s="215">
        <f t="shared" si="31"/>
        <v>1.499993368729572E-2</v>
      </c>
      <c r="AA120" s="215">
        <f t="shared" si="31"/>
        <v>1.4999540683921665E-2</v>
      </c>
    </row>
    <row r="121" spans="1:27" hidden="1" x14ac:dyDescent="0.2">
      <c r="A121" s="687">
        <v>5</v>
      </c>
      <c r="B121" s="218">
        <v>0.03</v>
      </c>
      <c r="C121" s="690">
        <f t="shared" si="39"/>
        <v>30.097200000000001</v>
      </c>
      <c r="D121" s="690">
        <f t="shared" si="39"/>
        <v>21.4983</v>
      </c>
      <c r="E121" s="690">
        <f t="shared" si="39"/>
        <v>2.1499000000000001</v>
      </c>
      <c r="F121" s="690">
        <f t="shared" si="39"/>
        <v>33.106999999999999</v>
      </c>
      <c r="G121" s="690">
        <f t="shared" si="39"/>
        <v>23.648199999999999</v>
      </c>
      <c r="H121" s="690">
        <f t="shared" si="39"/>
        <v>36.4176</v>
      </c>
      <c r="I121" s="690">
        <f t="shared" si="39"/>
        <v>26.013000000000002</v>
      </c>
      <c r="J121" s="702">
        <f t="shared" ref="J121:K130" si="41">ROUND(C121*1.5,4)</f>
        <v>45.145800000000001</v>
      </c>
      <c r="K121" s="702">
        <f t="shared" si="41"/>
        <v>32.247500000000002</v>
      </c>
      <c r="L121" s="702">
        <f t="shared" ref="L121:M130" si="42">ROUND(F121*1.5,4)</f>
        <v>49.660499999999999</v>
      </c>
      <c r="M121" s="702">
        <f t="shared" si="42"/>
        <v>35.472299999999997</v>
      </c>
      <c r="N121" s="702">
        <f t="shared" si="38"/>
        <v>54.626399999999997</v>
      </c>
      <c r="O121" s="709">
        <f t="shared" si="38"/>
        <v>39.019500000000001</v>
      </c>
      <c r="P121" s="215">
        <f t="shared" ref="P121:Q130" si="43">(C121-C120)/C120</f>
        <v>2.9999383996221835E-2</v>
      </c>
      <c r="Q121" s="215">
        <f t="shared" si="43"/>
        <v>2.9996837899215274E-2</v>
      </c>
      <c r="R121" s="215">
        <f t="shared" si="40"/>
        <v>3.000379558592017E-2</v>
      </c>
      <c r="S121" s="215">
        <f t="shared" si="40"/>
        <v>3.0000783992613071E-2</v>
      </c>
      <c r="T121" s="215">
        <f t="shared" si="40"/>
        <v>2.9999802018842066E-2</v>
      </c>
      <c r="U121" s="215">
        <f t="shared" si="40"/>
        <v>3.0001623421618568E-2</v>
      </c>
      <c r="V121" s="215">
        <f t="shared" si="36"/>
        <v>1.5000472137162615E-2</v>
      </c>
      <c r="W121" s="215">
        <f t="shared" si="31"/>
        <v>1.4999575082858943E-2</v>
      </c>
      <c r="X121" s="215">
        <f t="shared" si="31"/>
        <v>1.5013455455360109E-2</v>
      </c>
      <c r="Y121" s="215">
        <f t="shared" si="31"/>
        <v>1.5001057707931585E-2</v>
      </c>
      <c r="Z121" s="215">
        <f t="shared" si="31"/>
        <v>1.5000836956568351E-2</v>
      </c>
      <c r="AA121" s="215">
        <f t="shared" si="31"/>
        <v>1.500025084031515E-2</v>
      </c>
    </row>
    <row r="122" spans="1:27" hidden="1" x14ac:dyDescent="0.2">
      <c r="A122" s="687">
        <v>7</v>
      </c>
      <c r="B122" s="218">
        <v>0.03</v>
      </c>
      <c r="C122" s="710">
        <f t="shared" si="39"/>
        <v>31</v>
      </c>
      <c r="D122" s="690">
        <f t="shared" si="39"/>
        <v>22.1432</v>
      </c>
      <c r="E122" s="690">
        <f t="shared" si="39"/>
        <v>2.2145000000000001</v>
      </c>
      <c r="F122" s="690">
        <f t="shared" si="39"/>
        <v>34.099899999999998</v>
      </c>
      <c r="G122" s="690">
        <f t="shared" si="39"/>
        <v>24.357800000000001</v>
      </c>
      <c r="H122" s="690">
        <f t="shared" si="39"/>
        <v>37.510199999999998</v>
      </c>
      <c r="I122" s="690">
        <f t="shared" si="39"/>
        <v>26.793500000000002</v>
      </c>
      <c r="J122" s="702">
        <f t="shared" si="41"/>
        <v>46.5</v>
      </c>
      <c r="K122" s="702">
        <f t="shared" si="41"/>
        <v>33.214799999999997</v>
      </c>
      <c r="L122" s="702">
        <f t="shared" si="42"/>
        <v>51.149900000000002</v>
      </c>
      <c r="M122" s="702">
        <f t="shared" si="42"/>
        <v>36.536700000000003</v>
      </c>
      <c r="N122" s="702">
        <f t="shared" si="38"/>
        <v>56.265300000000003</v>
      </c>
      <c r="O122" s="709">
        <f t="shared" si="38"/>
        <v>40.190300000000001</v>
      </c>
      <c r="P122" s="215">
        <f t="shared" si="43"/>
        <v>2.9996145820873673E-2</v>
      </c>
      <c r="Q122" s="215">
        <f t="shared" si="43"/>
        <v>2.9997720750012783E-2</v>
      </c>
      <c r="R122" s="215">
        <f t="shared" si="40"/>
        <v>2.9990636421300596E-2</v>
      </c>
      <c r="S122" s="215">
        <f t="shared" si="40"/>
        <v>3.0006512123544365E-2</v>
      </c>
      <c r="T122" s="215">
        <f t="shared" si="40"/>
        <v>3.0001977066033931E-2</v>
      </c>
      <c r="U122" s="215">
        <f t="shared" si="40"/>
        <v>3.0004228654903313E-2</v>
      </c>
      <c r="V122" s="215">
        <f t="shared" si="36"/>
        <v>1.4999066855696658E-2</v>
      </c>
      <c r="W122" s="215">
        <f t="shared" si="31"/>
        <v>1.4998166483315057E-2</v>
      </c>
      <c r="X122" s="215">
        <f t="shared" si="31"/>
        <v>1.498762489687298E-2</v>
      </c>
      <c r="Y122" s="215">
        <f t="shared" si="31"/>
        <v>1.4998809382069342E-2</v>
      </c>
      <c r="Z122" s="215">
        <f t="shared" si="31"/>
        <v>1.5001375126053196E-2</v>
      </c>
      <c r="AA122" s="215">
        <f t="shared" si="31"/>
        <v>1.4998958217767604E-2</v>
      </c>
    </row>
    <row r="123" spans="1:27" hidden="1" x14ac:dyDescent="0.2">
      <c r="A123" s="687">
        <v>9</v>
      </c>
      <c r="B123" s="218">
        <v>0.03</v>
      </c>
      <c r="C123" s="690">
        <f t="shared" si="39"/>
        <v>31.930099999999999</v>
      </c>
      <c r="D123" s="690">
        <f t="shared" si="39"/>
        <v>22.807600000000001</v>
      </c>
      <c r="E123" s="690">
        <f t="shared" si="39"/>
        <v>2.2806999999999999</v>
      </c>
      <c r="F123" s="690">
        <f t="shared" si="39"/>
        <v>35.122999999999998</v>
      </c>
      <c r="G123" s="690">
        <f t="shared" si="39"/>
        <v>25.0883</v>
      </c>
      <c r="H123" s="690">
        <f t="shared" si="39"/>
        <v>38.6355</v>
      </c>
      <c r="I123" s="690">
        <f t="shared" si="39"/>
        <v>27.597300000000001</v>
      </c>
      <c r="J123" s="702">
        <f t="shared" si="41"/>
        <v>47.895200000000003</v>
      </c>
      <c r="K123" s="702">
        <f t="shared" si="41"/>
        <v>34.211399999999998</v>
      </c>
      <c r="L123" s="702">
        <f t="shared" si="42"/>
        <v>52.6845</v>
      </c>
      <c r="M123" s="702">
        <f t="shared" si="42"/>
        <v>37.6325</v>
      </c>
      <c r="N123" s="702">
        <f t="shared" si="38"/>
        <v>57.953299999999999</v>
      </c>
      <c r="O123" s="709">
        <f t="shared" si="38"/>
        <v>41.396000000000001</v>
      </c>
      <c r="P123" s="215">
        <f t="shared" si="43"/>
        <v>3.0003225806451598E-2</v>
      </c>
      <c r="Q123" s="215">
        <f t="shared" si="43"/>
        <v>3.0004696701470452E-2</v>
      </c>
      <c r="R123" s="215">
        <f t="shared" si="40"/>
        <v>3.0003020536717103E-2</v>
      </c>
      <c r="S123" s="215">
        <f t="shared" si="40"/>
        <v>2.9990393221062627E-2</v>
      </c>
      <c r="T123" s="215">
        <f t="shared" si="40"/>
        <v>2.9999840043508245E-2</v>
      </c>
      <c r="U123" s="215">
        <f t="shared" si="40"/>
        <v>2.9999813387575305E-2</v>
      </c>
      <c r="V123" s="215">
        <f t="shared" si="36"/>
        <v>1.5000858281783382E-2</v>
      </c>
      <c r="W123" s="215">
        <f t="shared" si="31"/>
        <v>1.5001891368683361E-2</v>
      </c>
      <c r="X123" s="215">
        <f t="shared" si="31"/>
        <v>1.4997774810858951E-2</v>
      </c>
      <c r="Y123" s="215">
        <f t="shared" si="31"/>
        <v>1.5001199286785435E-2</v>
      </c>
      <c r="Z123" s="215">
        <f t="shared" si="31"/>
        <v>1.5001517143724045E-2</v>
      </c>
      <c r="AA123" s="215">
        <f t="shared" si="31"/>
        <v>1.5000853813921054E-2</v>
      </c>
    </row>
    <row r="124" spans="1:27" hidden="1" x14ac:dyDescent="0.2">
      <c r="A124" s="687">
        <v>11</v>
      </c>
      <c r="B124" s="218">
        <v>0.03</v>
      </c>
      <c r="C124" s="690">
        <f t="shared" si="39"/>
        <v>32.887900000000002</v>
      </c>
      <c r="D124" s="690">
        <f t="shared" si="39"/>
        <v>23.491800000000001</v>
      </c>
      <c r="E124" s="690">
        <f t="shared" si="39"/>
        <v>2.3491</v>
      </c>
      <c r="F124" s="690">
        <f t="shared" si="39"/>
        <v>36.176699999999997</v>
      </c>
      <c r="G124" s="690">
        <f t="shared" si="39"/>
        <v>25.840900000000001</v>
      </c>
      <c r="H124" s="690">
        <f t="shared" si="39"/>
        <v>39.794499999999999</v>
      </c>
      <c r="I124" s="690">
        <f t="shared" si="39"/>
        <v>28.4251</v>
      </c>
      <c r="J124" s="702">
        <f t="shared" si="41"/>
        <v>49.331899999999997</v>
      </c>
      <c r="K124" s="702">
        <f t="shared" si="41"/>
        <v>35.237699999999997</v>
      </c>
      <c r="L124" s="702">
        <f t="shared" si="42"/>
        <v>54.265099999999997</v>
      </c>
      <c r="M124" s="702">
        <f t="shared" si="42"/>
        <v>38.761400000000002</v>
      </c>
      <c r="N124" s="702">
        <f t="shared" si="38"/>
        <v>59.691800000000001</v>
      </c>
      <c r="O124" s="709">
        <f t="shared" si="38"/>
        <v>42.637700000000002</v>
      </c>
      <c r="P124" s="215">
        <f t="shared" si="43"/>
        <v>2.9996774203651176E-2</v>
      </c>
      <c r="Q124" s="215">
        <f t="shared" si="43"/>
        <v>2.9998772339044903E-2</v>
      </c>
      <c r="R124" s="215">
        <f t="shared" si="40"/>
        <v>3.0000284713720335E-2</v>
      </c>
      <c r="S124" s="215">
        <f t="shared" si="40"/>
        <v>2.9998046898355051E-2</v>
      </c>
      <c r="T124" s="215">
        <f t="shared" si="40"/>
        <v>2.9998317609452419E-2</v>
      </c>
      <c r="U124" s="215">
        <f t="shared" si="40"/>
        <v>2.9995687983969441E-2</v>
      </c>
      <c r="V124" s="215">
        <f t="shared" si="36"/>
        <v>1.4999120421950696E-2</v>
      </c>
      <c r="W124" s="215">
        <f t="shared" si="31"/>
        <v>1.5001339405304081E-2</v>
      </c>
      <c r="X124" s="215">
        <f t="shared" si="31"/>
        <v>1.4993086761147967E-2</v>
      </c>
      <c r="Y124" s="215">
        <f t="shared" si="31"/>
        <v>1.4999116213691044E-2</v>
      </c>
      <c r="Z124" s="215">
        <f t="shared" si="31"/>
        <v>1.5000589182607396E-2</v>
      </c>
      <c r="AA124" s="215">
        <f t="shared" si="31"/>
        <v>1.5000102024159249E-2</v>
      </c>
    </row>
    <row r="125" spans="1:27" hidden="1" x14ac:dyDescent="0.2">
      <c r="A125" s="687">
        <v>13</v>
      </c>
      <c r="B125" s="218">
        <v>0.03</v>
      </c>
      <c r="C125" s="690">
        <f t="shared" si="39"/>
        <v>33.874600000000001</v>
      </c>
      <c r="D125" s="690">
        <f t="shared" si="39"/>
        <v>24.1966</v>
      </c>
      <c r="E125" s="690">
        <f t="shared" si="39"/>
        <v>2.4197000000000002</v>
      </c>
      <c r="F125" s="690">
        <f t="shared" si="39"/>
        <v>37.262</v>
      </c>
      <c r="G125" s="690">
        <f t="shared" si="39"/>
        <v>26.616199999999999</v>
      </c>
      <c r="H125" s="690">
        <f t="shared" si="39"/>
        <v>40.988500000000002</v>
      </c>
      <c r="I125" s="690">
        <f t="shared" si="39"/>
        <v>29.277899999999999</v>
      </c>
      <c r="J125" s="702">
        <f t="shared" si="41"/>
        <v>50.811900000000001</v>
      </c>
      <c r="K125" s="702">
        <f t="shared" si="41"/>
        <v>36.294899999999998</v>
      </c>
      <c r="L125" s="702">
        <f t="shared" si="42"/>
        <v>55.893000000000001</v>
      </c>
      <c r="M125" s="702">
        <f t="shared" si="42"/>
        <v>39.924300000000002</v>
      </c>
      <c r="N125" s="702">
        <f t="shared" si="38"/>
        <v>61.482799999999997</v>
      </c>
      <c r="O125" s="709">
        <f t="shared" si="38"/>
        <v>43.916899999999998</v>
      </c>
      <c r="P125" s="215">
        <f t="shared" si="43"/>
        <v>3.0001915598137887E-2</v>
      </c>
      <c r="Q125" s="215">
        <f t="shared" si="43"/>
        <v>3.0001958130070863E-2</v>
      </c>
      <c r="R125" s="215">
        <f t="shared" si="40"/>
        <v>2.9999972357898974E-2</v>
      </c>
      <c r="S125" s="215">
        <f t="shared" si="40"/>
        <v>3.0002824979006065E-2</v>
      </c>
      <c r="T125" s="215">
        <f t="shared" si="40"/>
        <v>3.0004146301624662E-2</v>
      </c>
      <c r="U125" s="215">
        <f t="shared" si="40"/>
        <v>3.0001653468237525E-2</v>
      </c>
      <c r="V125" s="215">
        <f t="shared" si="36"/>
        <v>1.4999700365553981E-2</v>
      </c>
      <c r="W125" s="215">
        <f t="shared" si="31"/>
        <v>1.5000629221024435E-2</v>
      </c>
      <c r="X125" s="215">
        <f t="shared" si="31"/>
        <v>1.5017408448340786E-2</v>
      </c>
      <c r="Y125" s="215">
        <f t="shared" si="31"/>
        <v>1.5000830806863256E-2</v>
      </c>
      <c r="Z125" s="215">
        <f t="shared" si="31"/>
        <v>1.499834114457211E-2</v>
      </c>
      <c r="AA125" s="215">
        <f t="shared" si="31"/>
        <v>1.4998959953247392E-2</v>
      </c>
    </row>
    <row r="126" spans="1:27" hidden="1" x14ac:dyDescent="0.2">
      <c r="A126" s="687">
        <v>15</v>
      </c>
      <c r="B126" s="218">
        <v>0.03</v>
      </c>
      <c r="C126" s="690">
        <f t="shared" si="39"/>
        <v>34.890799999999999</v>
      </c>
      <c r="D126" s="690">
        <f t="shared" si="39"/>
        <v>24.922499999999999</v>
      </c>
      <c r="E126" s="690">
        <f t="shared" si="39"/>
        <v>2.4922</v>
      </c>
      <c r="F126" s="690">
        <f t="shared" si="39"/>
        <v>38.379899999999999</v>
      </c>
      <c r="G126" s="690">
        <f t="shared" si="39"/>
        <v>27.4147</v>
      </c>
      <c r="H126" s="690">
        <f t="shared" si="39"/>
        <v>42.2181</v>
      </c>
      <c r="I126" s="690">
        <f t="shared" si="39"/>
        <v>30.156400000000001</v>
      </c>
      <c r="J126" s="702">
        <f t="shared" si="41"/>
        <v>52.336199999999998</v>
      </c>
      <c r="K126" s="702">
        <f t="shared" si="41"/>
        <v>37.383800000000001</v>
      </c>
      <c r="L126" s="702">
        <f t="shared" si="42"/>
        <v>57.569899999999997</v>
      </c>
      <c r="M126" s="702">
        <f t="shared" si="42"/>
        <v>41.122100000000003</v>
      </c>
      <c r="N126" s="702">
        <f t="shared" si="38"/>
        <v>63.327199999999998</v>
      </c>
      <c r="O126" s="709">
        <f t="shared" si="38"/>
        <v>45.2346</v>
      </c>
      <c r="P126" s="215">
        <f t="shared" si="43"/>
        <v>2.9998878215536057E-2</v>
      </c>
      <c r="Q126" s="215">
        <f t="shared" si="43"/>
        <v>3.000008265624093E-2</v>
      </c>
      <c r="R126" s="215">
        <f t="shared" si="40"/>
        <v>3.0001073479684365E-2</v>
      </c>
      <c r="S126" s="215">
        <f t="shared" si="40"/>
        <v>3.0000525995446409E-2</v>
      </c>
      <c r="T126" s="215">
        <f t="shared" si="40"/>
        <v>2.9998658160215616E-2</v>
      </c>
      <c r="U126" s="215">
        <f t="shared" si="40"/>
        <v>3.0005567339187664E-2</v>
      </c>
      <c r="V126" s="215">
        <f t="shared" si="36"/>
        <v>1.4999185459284577E-2</v>
      </c>
      <c r="W126" s="215">
        <f t="shared" si="31"/>
        <v>1.4999470559008146E-2</v>
      </c>
      <c r="X126" s="215">
        <f t="shared" si="31"/>
        <v>1.4987374765823347E-2</v>
      </c>
      <c r="Y126" s="215">
        <f t="shared" si="31"/>
        <v>1.500025123834055E-2</v>
      </c>
      <c r="Z126" s="215">
        <f t="shared" si="31"/>
        <v>1.4998370949588329E-2</v>
      </c>
      <c r="AA126" s="215">
        <f t="shared" si="31"/>
        <v>1.499968745642419E-2</v>
      </c>
    </row>
    <row r="127" spans="1:27" hidden="1" x14ac:dyDescent="0.2">
      <c r="A127" s="687">
        <v>17</v>
      </c>
      <c r="B127" s="218">
        <v>0.03</v>
      </c>
      <c r="C127" s="690">
        <f t="shared" si="39"/>
        <v>35.9375</v>
      </c>
      <c r="D127" s="690">
        <f t="shared" si="39"/>
        <v>25.670200000000001</v>
      </c>
      <c r="E127" s="690">
        <f t="shared" si="39"/>
        <v>2.5670999999999999</v>
      </c>
      <c r="F127" s="690">
        <f t="shared" si="39"/>
        <v>39.531199999999998</v>
      </c>
      <c r="G127" s="690">
        <f t="shared" si="39"/>
        <v>28.237300000000001</v>
      </c>
      <c r="H127" s="690">
        <f t="shared" si="39"/>
        <v>43.4846</v>
      </c>
      <c r="I127" s="690">
        <f t="shared" si="39"/>
        <v>31.061</v>
      </c>
      <c r="J127" s="702">
        <f t="shared" si="41"/>
        <v>53.906300000000002</v>
      </c>
      <c r="K127" s="702">
        <f t="shared" si="41"/>
        <v>38.505299999999998</v>
      </c>
      <c r="L127" s="702">
        <f t="shared" si="42"/>
        <v>59.296799999999998</v>
      </c>
      <c r="M127" s="702">
        <f t="shared" si="42"/>
        <v>42.356000000000002</v>
      </c>
      <c r="N127" s="702">
        <f t="shared" si="38"/>
        <v>65.226900000000001</v>
      </c>
      <c r="O127" s="709">
        <f t="shared" si="38"/>
        <v>46.591500000000003</v>
      </c>
      <c r="P127" s="215">
        <f t="shared" si="43"/>
        <v>2.9999312139589843E-2</v>
      </c>
      <c r="Q127" s="215">
        <f t="shared" si="43"/>
        <v>3.0001003109639955E-2</v>
      </c>
      <c r="R127" s="215">
        <f t="shared" si="40"/>
        <v>2.9997472635415912E-2</v>
      </c>
      <c r="S127" s="215">
        <f t="shared" si="40"/>
        <v>3.0005799808132182E-2</v>
      </c>
      <c r="T127" s="215">
        <f t="shared" si="40"/>
        <v>2.9998981479507619E-2</v>
      </c>
      <c r="U127" s="215">
        <f t="shared" si="40"/>
        <v>2.999694923797265E-2</v>
      </c>
      <c r="V127" s="215">
        <f t="shared" si="36"/>
        <v>1.5000112973925679E-2</v>
      </c>
      <c r="W127" s="215">
        <f t="shared" si="31"/>
        <v>1.5001502522656475E-2</v>
      </c>
      <c r="X127" s="215">
        <f t="shared" si="31"/>
        <v>1.4984975486319982E-2</v>
      </c>
      <c r="Y127" s="215">
        <f t="shared" si="31"/>
        <v>1.4999871620407106E-2</v>
      </c>
      <c r="Z127" s="215">
        <f t="shared" si="31"/>
        <v>1.5000000000000032E-2</v>
      </c>
      <c r="AA127" s="215">
        <f t="shared" si="31"/>
        <v>1.4999299752579283E-2</v>
      </c>
    </row>
    <row r="128" spans="1:27" hidden="1" x14ac:dyDescent="0.2">
      <c r="A128" s="687">
        <v>19</v>
      </c>
      <c r="B128" s="218">
        <v>0.03</v>
      </c>
      <c r="C128" s="690">
        <f t="shared" si="39"/>
        <v>37.015700000000002</v>
      </c>
      <c r="D128" s="690">
        <f t="shared" si="39"/>
        <v>26.440300000000001</v>
      </c>
      <c r="E128" s="690">
        <f t="shared" si="39"/>
        <v>2.6440999999999999</v>
      </c>
      <c r="F128" s="690">
        <f t="shared" si="39"/>
        <v>40.717100000000002</v>
      </c>
      <c r="G128" s="690">
        <f t="shared" si="39"/>
        <v>29.084399999999999</v>
      </c>
      <c r="H128" s="690">
        <f t="shared" si="39"/>
        <v>44.789099999999998</v>
      </c>
      <c r="I128" s="690">
        <f t="shared" si="39"/>
        <v>31.992899999999999</v>
      </c>
      <c r="J128" s="702">
        <f t="shared" si="41"/>
        <v>55.523600000000002</v>
      </c>
      <c r="K128" s="702">
        <f t="shared" si="41"/>
        <v>39.660499999999999</v>
      </c>
      <c r="L128" s="702">
        <f t="shared" si="42"/>
        <v>61.075699999999998</v>
      </c>
      <c r="M128" s="702">
        <f t="shared" si="42"/>
        <v>43.626600000000003</v>
      </c>
      <c r="N128" s="702">
        <f t="shared" si="38"/>
        <v>67.183700000000002</v>
      </c>
      <c r="O128" s="709">
        <f t="shared" si="38"/>
        <v>47.989400000000003</v>
      </c>
      <c r="P128" s="215">
        <f t="shared" si="43"/>
        <v>3.0002086956521807E-2</v>
      </c>
      <c r="Q128" s="215">
        <f t="shared" si="43"/>
        <v>2.9999766265942585E-2</v>
      </c>
      <c r="R128" s="215">
        <f t="shared" si="40"/>
        <v>2.9999089326911497E-2</v>
      </c>
      <c r="S128" s="215">
        <f t="shared" si="40"/>
        <v>2.999932713113497E-2</v>
      </c>
      <c r="T128" s="215">
        <f t="shared" si="40"/>
        <v>2.9999126127410562E-2</v>
      </c>
      <c r="U128" s="215">
        <f t="shared" si="40"/>
        <v>3.0002253629953925E-2</v>
      </c>
      <c r="V128" s="215">
        <f t="shared" si="36"/>
        <v>1.4999163666377035E-2</v>
      </c>
      <c r="W128" s="215">
        <f t="shared" si="31"/>
        <v>1.4998310914562945E-2</v>
      </c>
      <c r="X128" s="215">
        <f t="shared" si="31"/>
        <v>1.5009596928983904E-2</v>
      </c>
      <c r="Y128" s="215">
        <f t="shared" si="31"/>
        <v>1.4999227229443081E-2</v>
      </c>
      <c r="Z128" s="215">
        <f t="shared" si="31"/>
        <v>1.4999336930196207E-2</v>
      </c>
      <c r="AA128" s="215">
        <f t="shared" si="31"/>
        <v>1.499981870592278E-2</v>
      </c>
    </row>
    <row r="129" spans="1:27" hidden="1" x14ac:dyDescent="0.2">
      <c r="A129" s="687">
        <v>21</v>
      </c>
      <c r="B129" s="218">
        <v>0.03</v>
      </c>
      <c r="C129" s="690">
        <f t="shared" si="39"/>
        <v>38.126100000000001</v>
      </c>
      <c r="D129" s="690">
        <f t="shared" si="39"/>
        <v>27.233599999999999</v>
      </c>
      <c r="E129" s="690">
        <f t="shared" si="39"/>
        <v>2.7231999999999998</v>
      </c>
      <c r="F129" s="690">
        <f t="shared" si="39"/>
        <v>41.938899999999997</v>
      </c>
      <c r="G129" s="690">
        <f t="shared" si="39"/>
        <v>29.956800000000001</v>
      </c>
      <c r="H129" s="690">
        <f t="shared" si="39"/>
        <v>46.132899999999999</v>
      </c>
      <c r="I129" s="690">
        <f t="shared" si="39"/>
        <v>32.952500000000001</v>
      </c>
      <c r="J129" s="702">
        <f t="shared" si="41"/>
        <v>57.1892</v>
      </c>
      <c r="K129" s="702">
        <f t="shared" si="41"/>
        <v>40.8504</v>
      </c>
      <c r="L129" s="702">
        <f t="shared" si="42"/>
        <v>62.9084</v>
      </c>
      <c r="M129" s="702">
        <f t="shared" si="42"/>
        <v>44.935200000000002</v>
      </c>
      <c r="N129" s="702">
        <f t="shared" si="38"/>
        <v>69.199399999999997</v>
      </c>
      <c r="O129" s="709">
        <f t="shared" si="38"/>
        <v>49.428800000000003</v>
      </c>
      <c r="P129" s="215">
        <f t="shared" si="43"/>
        <v>2.9998081894979656E-2</v>
      </c>
      <c r="Q129" s="215">
        <f t="shared" si="43"/>
        <v>3.0003441715865498E-2</v>
      </c>
      <c r="R129" s="215">
        <f t="shared" si="40"/>
        <v>3.0007048635585409E-2</v>
      </c>
      <c r="S129" s="215">
        <f t="shared" si="40"/>
        <v>2.9995461484507244E-2</v>
      </c>
      <c r="T129" s="215">
        <f t="shared" si="40"/>
        <v>3.0002835511318642E-2</v>
      </c>
      <c r="U129" s="215">
        <f t="shared" si="40"/>
        <v>2.9994154953130282E-2</v>
      </c>
      <c r="V129" s="215">
        <f t="shared" si="36"/>
        <v>1.4998921802745847E-2</v>
      </c>
      <c r="W129" s="215">
        <f t="shared" si="31"/>
        <v>1.5001248551121641E-2</v>
      </c>
      <c r="X129" s="215">
        <f t="shared" si="31"/>
        <v>1.498322773015282E-2</v>
      </c>
      <c r="Y129" s="215">
        <f t="shared" si="31"/>
        <v>1.5000326725412653E-2</v>
      </c>
      <c r="Z129" s="215">
        <f t="shared" si="31"/>
        <v>1.499961035572835E-2</v>
      </c>
      <c r="AA129" s="215">
        <f t="shared" si="31"/>
        <v>1.5000737055868893E-2</v>
      </c>
    </row>
    <row r="130" spans="1:27" hidden="1" x14ac:dyDescent="0.2">
      <c r="A130" s="692">
        <v>23</v>
      </c>
      <c r="B130" s="371">
        <v>0.02</v>
      </c>
      <c r="C130" s="711">
        <f t="shared" si="39"/>
        <v>38.8887</v>
      </c>
      <c r="D130" s="711">
        <f t="shared" si="39"/>
        <v>27.778199999999998</v>
      </c>
      <c r="E130" s="711">
        <f t="shared" si="39"/>
        <v>2.778</v>
      </c>
      <c r="F130" s="711">
        <f t="shared" si="39"/>
        <v>42.777700000000003</v>
      </c>
      <c r="G130" s="711">
        <f t="shared" si="39"/>
        <v>30.5562</v>
      </c>
      <c r="H130" s="711">
        <f t="shared" si="39"/>
        <v>47.055500000000002</v>
      </c>
      <c r="I130" s="711">
        <f t="shared" si="39"/>
        <v>33.611699999999999</v>
      </c>
      <c r="J130" s="712">
        <f t="shared" si="41"/>
        <v>58.333100000000002</v>
      </c>
      <c r="K130" s="712">
        <f t="shared" si="41"/>
        <v>41.667299999999997</v>
      </c>
      <c r="L130" s="712">
        <f t="shared" si="42"/>
        <v>64.166600000000003</v>
      </c>
      <c r="M130" s="712">
        <f t="shared" si="42"/>
        <v>45.834299999999999</v>
      </c>
      <c r="N130" s="712">
        <f t="shared" si="38"/>
        <v>70.583299999999994</v>
      </c>
      <c r="O130" s="713">
        <f t="shared" si="38"/>
        <v>50.4176</v>
      </c>
      <c r="P130" s="215">
        <f t="shared" si="43"/>
        <v>2.000204584261173E-2</v>
      </c>
      <c r="Q130" s="215">
        <f t="shared" si="43"/>
        <v>1.9997356207038332E-2</v>
      </c>
      <c r="R130" s="215">
        <f t="shared" si="40"/>
        <v>2.0000524572652268E-2</v>
      </c>
      <c r="S130" s="215">
        <f t="shared" si="40"/>
        <v>2.0008812690273971E-2</v>
      </c>
      <c r="T130" s="215">
        <f t="shared" si="40"/>
        <v>1.9998742762757225E-2</v>
      </c>
      <c r="U130" s="215">
        <f t="shared" si="40"/>
        <v>2.0004552006676231E-2</v>
      </c>
      <c r="V130" s="215">
        <f t="shared" si="36"/>
        <v>1.4999738998799394E-2</v>
      </c>
      <c r="W130" s="215">
        <f t="shared" si="31"/>
        <v>1.499943363892468E-2</v>
      </c>
      <c r="X130" s="215">
        <f t="shared" si="31"/>
        <v>1.5016990025210232E-2</v>
      </c>
      <c r="Y130" s="215">
        <f t="shared" si="31"/>
        <v>1.5000415228197662E-2</v>
      </c>
      <c r="Z130" s="215">
        <f t="shared" si="31"/>
        <v>1.500102974296284E-2</v>
      </c>
      <c r="AA130" s="215">
        <f t="shared" si="31"/>
        <v>1.4999967644590915E-2</v>
      </c>
    </row>
    <row r="131" spans="1:27" hidden="1" x14ac:dyDescent="0.2">
      <c r="A131" s="673" t="s">
        <v>175</v>
      </c>
    </row>
    <row r="132" spans="1:27" hidden="1" x14ac:dyDescent="0.2">
      <c r="A132" s="674" t="s">
        <v>65</v>
      </c>
      <c r="B132" s="675" t="s">
        <v>159</v>
      </c>
      <c r="C132" s="675" t="s">
        <v>82</v>
      </c>
      <c r="D132" s="675" t="s">
        <v>83</v>
      </c>
      <c r="E132" s="676" t="s">
        <v>84</v>
      </c>
    </row>
    <row r="133" spans="1:27" hidden="1" x14ac:dyDescent="0.2">
      <c r="A133" s="679" t="s">
        <v>85</v>
      </c>
      <c r="B133" s="680" t="s">
        <v>174</v>
      </c>
      <c r="C133" s="680"/>
      <c r="D133" s="680"/>
      <c r="E133" s="681"/>
    </row>
    <row r="134" spans="1:27" hidden="1" x14ac:dyDescent="0.2">
      <c r="A134" s="682" t="s">
        <v>66</v>
      </c>
      <c r="B134" s="684" t="s">
        <v>80</v>
      </c>
      <c r="C134" s="105">
        <f>ROUND(C116*2080,0)</f>
        <v>55893</v>
      </c>
      <c r="D134" s="105">
        <f>ROUND(F116*2080,0)</f>
        <v>61482</v>
      </c>
      <c r="E134" s="106">
        <f>ROUND(H116*2080,0)</f>
        <v>67630</v>
      </c>
    </row>
    <row r="135" spans="1:27" hidden="1" x14ac:dyDescent="0.2">
      <c r="A135" s="687" t="s">
        <v>76</v>
      </c>
      <c r="B135" s="218">
        <v>2.5000000000000001E-2</v>
      </c>
      <c r="C135" s="107">
        <f>ROUND(C117*2080,0)</f>
        <v>57290</v>
      </c>
      <c r="D135" s="107">
        <f>ROUND(F117*2080,0)</f>
        <v>63019</v>
      </c>
      <c r="E135" s="108">
        <f>ROUND(H117*2080,0)</f>
        <v>69321</v>
      </c>
    </row>
    <row r="136" spans="1:27" hidden="1" x14ac:dyDescent="0.2">
      <c r="A136" s="687">
        <v>1</v>
      </c>
      <c r="B136" s="218">
        <v>0.03</v>
      </c>
      <c r="C136" s="107">
        <f>ROUND(C118*2080,0)</f>
        <v>59009</v>
      </c>
      <c r="D136" s="107">
        <v>0</v>
      </c>
      <c r="E136" s="108">
        <v>0</v>
      </c>
    </row>
    <row r="137" spans="1:27" hidden="1" x14ac:dyDescent="0.2">
      <c r="A137" s="687">
        <v>2</v>
      </c>
      <c r="B137" s="218">
        <v>0.03</v>
      </c>
      <c r="C137" s="107">
        <v>0</v>
      </c>
      <c r="D137" s="107">
        <f t="shared" ref="D137:D148" si="44">ROUND(F119*2080,0)</f>
        <v>64910</v>
      </c>
      <c r="E137" s="108">
        <f t="shared" ref="E137:E148" si="45">ROUND(H119*2080,0)</f>
        <v>71400</v>
      </c>
    </row>
    <row r="138" spans="1:27" hidden="1" x14ac:dyDescent="0.2">
      <c r="A138" s="687">
        <v>3</v>
      </c>
      <c r="B138" s="218">
        <v>0.03</v>
      </c>
      <c r="C138" s="107">
        <f t="shared" ref="C138:C148" si="46">ROUND(C120*2080,0)</f>
        <v>60779</v>
      </c>
      <c r="D138" s="107">
        <f t="shared" si="44"/>
        <v>66857</v>
      </c>
      <c r="E138" s="108">
        <f t="shared" si="45"/>
        <v>73542</v>
      </c>
    </row>
    <row r="139" spans="1:27" hidden="1" x14ac:dyDescent="0.2">
      <c r="A139" s="687">
        <v>5</v>
      </c>
      <c r="B139" s="218">
        <v>0.03</v>
      </c>
      <c r="C139" s="107">
        <f t="shared" si="46"/>
        <v>62602</v>
      </c>
      <c r="D139" s="107">
        <f t="shared" si="44"/>
        <v>68863</v>
      </c>
      <c r="E139" s="108">
        <f t="shared" si="45"/>
        <v>75749</v>
      </c>
    </row>
    <row r="140" spans="1:27" hidden="1" x14ac:dyDescent="0.2">
      <c r="A140" s="687">
        <v>7</v>
      </c>
      <c r="B140" s="218">
        <v>0.03</v>
      </c>
      <c r="C140" s="107">
        <f t="shared" si="46"/>
        <v>64480</v>
      </c>
      <c r="D140" s="107">
        <f t="shared" si="44"/>
        <v>70928</v>
      </c>
      <c r="E140" s="108">
        <f t="shared" si="45"/>
        <v>78021</v>
      </c>
    </row>
    <row r="141" spans="1:27" hidden="1" x14ac:dyDescent="0.2">
      <c r="A141" s="687">
        <v>9</v>
      </c>
      <c r="B141" s="218">
        <v>0.03</v>
      </c>
      <c r="C141" s="107">
        <f t="shared" si="46"/>
        <v>66415</v>
      </c>
      <c r="D141" s="107">
        <f t="shared" si="44"/>
        <v>73056</v>
      </c>
      <c r="E141" s="108">
        <f t="shared" si="45"/>
        <v>80362</v>
      </c>
    </row>
    <row r="142" spans="1:27" hidden="1" x14ac:dyDescent="0.2">
      <c r="A142" s="687">
        <v>11</v>
      </c>
      <c r="B142" s="218">
        <v>0.03</v>
      </c>
      <c r="C142" s="107">
        <f t="shared" si="46"/>
        <v>68407</v>
      </c>
      <c r="D142" s="107">
        <f t="shared" si="44"/>
        <v>75248</v>
      </c>
      <c r="E142" s="108">
        <f t="shared" si="45"/>
        <v>82773</v>
      </c>
    </row>
    <row r="143" spans="1:27" hidden="1" x14ac:dyDescent="0.2">
      <c r="A143" s="687">
        <v>13</v>
      </c>
      <c r="B143" s="218">
        <v>0.03</v>
      </c>
      <c r="C143" s="107">
        <f t="shared" si="46"/>
        <v>70459</v>
      </c>
      <c r="D143" s="107">
        <f t="shared" si="44"/>
        <v>77505</v>
      </c>
      <c r="E143" s="108">
        <f t="shared" si="45"/>
        <v>85256</v>
      </c>
    </row>
    <row r="144" spans="1:27" hidden="1" x14ac:dyDescent="0.2">
      <c r="A144" s="687">
        <v>15</v>
      </c>
      <c r="B144" s="218">
        <v>0.03</v>
      </c>
      <c r="C144" s="107">
        <f t="shared" si="46"/>
        <v>72573</v>
      </c>
      <c r="D144" s="107">
        <f t="shared" si="44"/>
        <v>79830</v>
      </c>
      <c r="E144" s="108">
        <f t="shared" si="45"/>
        <v>87814</v>
      </c>
    </row>
    <row r="145" spans="1:27" hidden="1" x14ac:dyDescent="0.2">
      <c r="A145" s="687">
        <v>17</v>
      </c>
      <c r="B145" s="218">
        <v>0.03</v>
      </c>
      <c r="C145" s="107">
        <f t="shared" si="46"/>
        <v>74750</v>
      </c>
      <c r="D145" s="107">
        <f t="shared" si="44"/>
        <v>82225</v>
      </c>
      <c r="E145" s="108">
        <f t="shared" si="45"/>
        <v>90448</v>
      </c>
    </row>
    <row r="146" spans="1:27" hidden="1" x14ac:dyDescent="0.2">
      <c r="A146" s="687">
        <v>19</v>
      </c>
      <c r="B146" s="218">
        <v>0.03</v>
      </c>
      <c r="C146" s="107">
        <f t="shared" si="46"/>
        <v>76993</v>
      </c>
      <c r="D146" s="107">
        <f t="shared" si="44"/>
        <v>84692</v>
      </c>
      <c r="E146" s="108">
        <f t="shared" si="45"/>
        <v>93161</v>
      </c>
    </row>
    <row r="147" spans="1:27" hidden="1" x14ac:dyDescent="0.2">
      <c r="A147" s="687">
        <v>21</v>
      </c>
      <c r="B147" s="218">
        <v>0.03</v>
      </c>
      <c r="C147" s="107">
        <f t="shared" si="46"/>
        <v>79302</v>
      </c>
      <c r="D147" s="107">
        <f t="shared" si="44"/>
        <v>87233</v>
      </c>
      <c r="E147" s="108">
        <f t="shared" si="45"/>
        <v>95956</v>
      </c>
    </row>
    <row r="148" spans="1:27" hidden="1" x14ac:dyDescent="0.2">
      <c r="A148" s="692">
        <v>23</v>
      </c>
      <c r="B148" s="371">
        <v>0.02</v>
      </c>
      <c r="C148" s="109">
        <f t="shared" si="46"/>
        <v>80888</v>
      </c>
      <c r="D148" s="109">
        <f t="shared" si="44"/>
        <v>88978</v>
      </c>
      <c r="E148" s="110">
        <f t="shared" si="45"/>
        <v>97875</v>
      </c>
    </row>
    <row r="149" spans="1:27" hidden="1" x14ac:dyDescent="0.2"/>
    <row r="150" spans="1:27" hidden="1" x14ac:dyDescent="0.2">
      <c r="A150" s="714" t="s">
        <v>81</v>
      </c>
      <c r="B150" s="715"/>
      <c r="C150" s="715"/>
      <c r="D150" s="715"/>
      <c r="E150" s="715"/>
      <c r="F150" s="715"/>
      <c r="G150" s="716" t="s">
        <v>261</v>
      </c>
      <c r="H150" s="716"/>
      <c r="I150" s="717">
        <v>0.02</v>
      </c>
      <c r="J150" s="718"/>
      <c r="K150" s="718"/>
      <c r="L150" s="718"/>
      <c r="M150" s="718"/>
      <c r="N150" s="718"/>
      <c r="O150" s="719"/>
      <c r="P150" s="701">
        <v>0.02</v>
      </c>
    </row>
    <row r="151" spans="1:27" hidden="1" x14ac:dyDescent="0.2">
      <c r="A151" s="720" t="s">
        <v>183</v>
      </c>
      <c r="B151" s="673"/>
      <c r="C151" s="673"/>
      <c r="D151" s="673"/>
      <c r="E151" s="673"/>
      <c r="F151" s="673"/>
      <c r="G151" s="673"/>
      <c r="H151" s="673"/>
      <c r="O151" s="721"/>
      <c r="P151" s="673" t="s">
        <v>188</v>
      </c>
      <c r="V151" s="695" t="s">
        <v>187</v>
      </c>
    </row>
    <row r="152" spans="1:27" hidden="1" x14ac:dyDescent="0.2">
      <c r="A152" s="674" t="s">
        <v>65</v>
      </c>
      <c r="B152" s="675" t="s">
        <v>159</v>
      </c>
      <c r="C152" s="675" t="s">
        <v>82</v>
      </c>
      <c r="D152" s="675" t="s">
        <v>82</v>
      </c>
      <c r="E152" s="675" t="s">
        <v>206</v>
      </c>
      <c r="F152" s="675" t="s">
        <v>83</v>
      </c>
      <c r="G152" s="675" t="s">
        <v>83</v>
      </c>
      <c r="H152" s="675" t="s">
        <v>84</v>
      </c>
      <c r="I152" s="675" t="s">
        <v>84</v>
      </c>
      <c r="J152" s="675" t="s">
        <v>82</v>
      </c>
      <c r="K152" s="675" t="s">
        <v>82</v>
      </c>
      <c r="L152" s="675" t="s">
        <v>83</v>
      </c>
      <c r="M152" s="675" t="s">
        <v>83</v>
      </c>
      <c r="N152" s="675" t="s">
        <v>84</v>
      </c>
      <c r="O152" s="676" t="s">
        <v>84</v>
      </c>
      <c r="P152" s="677" t="s">
        <v>82</v>
      </c>
      <c r="Q152" s="677" t="s">
        <v>82</v>
      </c>
      <c r="R152" s="677" t="s">
        <v>83</v>
      </c>
      <c r="S152" s="677" t="s">
        <v>83</v>
      </c>
      <c r="T152" s="677" t="s">
        <v>84</v>
      </c>
      <c r="U152" s="677" t="s">
        <v>84</v>
      </c>
      <c r="V152" s="677" t="s">
        <v>82</v>
      </c>
      <c r="W152" s="677" t="s">
        <v>82</v>
      </c>
      <c r="X152" s="677" t="s">
        <v>83</v>
      </c>
      <c r="Y152" s="677" t="s">
        <v>83</v>
      </c>
      <c r="Z152" s="677" t="s">
        <v>84</v>
      </c>
      <c r="AA152" s="677" t="s">
        <v>84</v>
      </c>
    </row>
    <row r="153" spans="1:27" hidden="1" x14ac:dyDescent="0.2">
      <c r="A153" s="679" t="s">
        <v>85</v>
      </c>
      <c r="B153" s="680" t="s">
        <v>174</v>
      </c>
      <c r="C153" s="680" t="s">
        <v>86</v>
      </c>
      <c r="D153" s="680" t="s">
        <v>87</v>
      </c>
      <c r="E153" s="680" t="s">
        <v>87</v>
      </c>
      <c r="F153" s="680" t="s">
        <v>86</v>
      </c>
      <c r="G153" s="680" t="s">
        <v>87</v>
      </c>
      <c r="H153" s="680" t="s">
        <v>86</v>
      </c>
      <c r="I153" s="680" t="s">
        <v>87</v>
      </c>
      <c r="J153" s="680" t="s">
        <v>207</v>
      </c>
      <c r="K153" s="680" t="s">
        <v>208</v>
      </c>
      <c r="L153" s="680" t="s">
        <v>207</v>
      </c>
      <c r="M153" s="680" t="s">
        <v>208</v>
      </c>
      <c r="N153" s="680" t="s">
        <v>207</v>
      </c>
      <c r="O153" s="681" t="s">
        <v>208</v>
      </c>
      <c r="P153" s="677" t="s">
        <v>86</v>
      </c>
      <c r="Q153" s="677" t="s">
        <v>87</v>
      </c>
      <c r="R153" s="677" t="s">
        <v>86</v>
      </c>
      <c r="S153" s="677" t="s">
        <v>87</v>
      </c>
      <c r="T153" s="677" t="s">
        <v>86</v>
      </c>
      <c r="U153" s="677" t="s">
        <v>87</v>
      </c>
      <c r="V153" s="677" t="s">
        <v>86</v>
      </c>
      <c r="W153" s="677" t="s">
        <v>87</v>
      </c>
      <c r="X153" s="677" t="s">
        <v>86</v>
      </c>
      <c r="Y153" s="677" t="s">
        <v>87</v>
      </c>
      <c r="Z153" s="677" t="s">
        <v>86</v>
      </c>
      <c r="AA153" s="677" t="s">
        <v>87</v>
      </c>
    </row>
    <row r="154" spans="1:27" hidden="1" x14ac:dyDescent="0.2">
      <c r="A154" s="682" t="s">
        <v>66</v>
      </c>
      <c r="B154" s="690" t="s">
        <v>80</v>
      </c>
      <c r="C154" s="690">
        <f t="shared" ref="C154:D156" si="47">ROUND(C116*1.02, 4)</f>
        <v>27.408799999999999</v>
      </c>
      <c r="D154" s="690">
        <f t="shared" si="47"/>
        <v>19.578199999999999</v>
      </c>
      <c r="E154" s="690" t="s">
        <v>80</v>
      </c>
      <c r="F154" s="690">
        <f t="shared" ref="F154:I155" si="48">ROUND(F116*1.02, 4)</f>
        <v>30.149699999999999</v>
      </c>
      <c r="G154" s="690">
        <f t="shared" si="48"/>
        <v>21.536000000000001</v>
      </c>
      <c r="H154" s="690">
        <f t="shared" si="48"/>
        <v>33.1648</v>
      </c>
      <c r="I154" s="690">
        <f t="shared" si="48"/>
        <v>23.689599999999999</v>
      </c>
      <c r="J154" s="697">
        <f>ROUND(C154*1.5,4)</f>
        <v>41.113199999999999</v>
      </c>
      <c r="K154" s="697">
        <f>ROUND(D154*1.5,4)</f>
        <v>29.3673</v>
      </c>
      <c r="L154" s="697">
        <f>ROUND(F154*1.5,4)</f>
        <v>45.224600000000002</v>
      </c>
      <c r="M154" s="697">
        <f>ROUND(G154*1.5,4)</f>
        <v>32.304000000000002</v>
      </c>
      <c r="N154" s="697">
        <f>ROUND(H154*1.5,4)</f>
        <v>49.747199999999999</v>
      </c>
      <c r="O154" s="708">
        <f t="shared" ref="O154:O155" si="49">ROUND(I154*1.5,4)</f>
        <v>35.534399999999998</v>
      </c>
      <c r="V154" s="215">
        <f>(C154-C116)/C116</f>
        <v>1.9998957999955273E-2</v>
      </c>
      <c r="W154" s="215">
        <f t="shared" ref="W154:W156" si="50">(D154-D116)/D116</f>
        <v>2.0000729383202336E-2</v>
      </c>
      <c r="X154" s="215"/>
      <c r="Y154" s="215">
        <f t="shared" ref="Y154:AA155" si="51">(F154-F116)/F116</f>
        <v>2.0001014936481914E-2</v>
      </c>
      <c r="Z154" s="215">
        <f t="shared" si="51"/>
        <v>2.0001231427935411E-2</v>
      </c>
      <c r="AA154" s="215">
        <f t="shared" si="51"/>
        <v>2.000030755509085E-2</v>
      </c>
    </row>
    <row r="155" spans="1:27" hidden="1" x14ac:dyDescent="0.2">
      <c r="A155" s="687" t="s">
        <v>76</v>
      </c>
      <c r="B155" s="218">
        <v>2.5000000000000001E-2</v>
      </c>
      <c r="C155" s="690">
        <f t="shared" si="47"/>
        <v>28.094100000000001</v>
      </c>
      <c r="D155" s="690">
        <f t="shared" si="47"/>
        <v>20.067499999999999</v>
      </c>
      <c r="E155" s="690" t="s">
        <v>80</v>
      </c>
      <c r="F155" s="690">
        <f t="shared" si="48"/>
        <v>30.903600000000001</v>
      </c>
      <c r="G155" s="690">
        <f t="shared" si="48"/>
        <v>22.074200000000001</v>
      </c>
      <c r="H155" s="690">
        <f t="shared" si="48"/>
        <v>33.993699999999997</v>
      </c>
      <c r="I155" s="690">
        <f t="shared" si="48"/>
        <v>24.281600000000001</v>
      </c>
      <c r="J155" s="702">
        <f t="shared" ref="J155:K156" si="52">ROUND(C155*1.5,4)</f>
        <v>42.141199999999998</v>
      </c>
      <c r="K155" s="702">
        <f t="shared" si="52"/>
        <v>30.101299999999998</v>
      </c>
      <c r="L155" s="702">
        <f t="shared" ref="L155:N155" si="53">ROUND(F155*1.5,4)</f>
        <v>46.355400000000003</v>
      </c>
      <c r="M155" s="702">
        <f t="shared" si="53"/>
        <v>33.1113</v>
      </c>
      <c r="N155" s="702">
        <f t="shared" si="53"/>
        <v>50.990600000000001</v>
      </c>
      <c r="O155" s="709">
        <f t="shared" si="49"/>
        <v>36.422400000000003</v>
      </c>
      <c r="P155" s="215">
        <f>(C155-C154)/C154</f>
        <v>2.5002918770613874E-2</v>
      </c>
      <c r="Q155" s="215">
        <f>(D155-D154)/D154</f>
        <v>2.4992083031126461E-2</v>
      </c>
      <c r="R155" s="215">
        <f>(F155-F154)/F154</f>
        <v>2.5005223932576495E-2</v>
      </c>
      <c r="S155" s="215">
        <f>(G155-G154)/G154</f>
        <v>2.4990713224368487E-2</v>
      </c>
      <c r="T155" s="215">
        <f t="shared" ref="T155:U155" si="54">(H155-H154)/H154</f>
        <v>2.4993366460825856E-2</v>
      </c>
      <c r="U155" s="215">
        <f t="shared" si="54"/>
        <v>2.4989868972038462E-2</v>
      </c>
      <c r="V155" s="215">
        <f t="shared" ref="V155:V156" si="55">(C155-C117)/C117</f>
        <v>2.000130703767181E-2</v>
      </c>
      <c r="W155" s="215">
        <f t="shared" si="50"/>
        <v>2.0001016570092484E-2</v>
      </c>
      <c r="X155" s="215"/>
      <c r="Y155" s="215">
        <f t="shared" si="51"/>
        <v>2.000158428390373E-2</v>
      </c>
      <c r="Z155" s="215">
        <f t="shared" si="51"/>
        <v>1.9998706183518639E-2</v>
      </c>
      <c r="AA155" s="215">
        <f t="shared" si="51"/>
        <v>1.9998679757075279E-2</v>
      </c>
    </row>
    <row r="156" spans="1:27" hidden="1" x14ac:dyDescent="0.2">
      <c r="A156" s="687">
        <v>1</v>
      </c>
      <c r="B156" s="218">
        <v>0.03</v>
      </c>
      <c r="C156" s="690">
        <f t="shared" si="47"/>
        <v>28.936900000000001</v>
      </c>
      <c r="D156" s="690">
        <f t="shared" si="47"/>
        <v>20.669599999999999</v>
      </c>
      <c r="E156" s="690" t="s">
        <v>80</v>
      </c>
      <c r="F156" s="690" t="s">
        <v>80</v>
      </c>
      <c r="G156" s="690" t="s">
        <v>80</v>
      </c>
      <c r="H156" s="690" t="s">
        <v>80</v>
      </c>
      <c r="I156" s="690" t="s">
        <v>80</v>
      </c>
      <c r="J156" s="702">
        <f t="shared" si="52"/>
        <v>43.4054</v>
      </c>
      <c r="K156" s="702">
        <f t="shared" si="52"/>
        <v>31.0044</v>
      </c>
      <c r="L156" s="688" t="s">
        <v>80</v>
      </c>
      <c r="M156" s="688" t="s">
        <v>80</v>
      </c>
      <c r="N156" s="688" t="s">
        <v>80</v>
      </c>
      <c r="O156" s="689" t="s">
        <v>80</v>
      </c>
      <c r="P156" s="215">
        <f>(C156-C155)/C155</f>
        <v>2.9999181322768853E-2</v>
      </c>
      <c r="Q156" s="215">
        <f>(D156-D155)/D155</f>
        <v>3.0003737386321172E-2</v>
      </c>
      <c r="R156" s="215"/>
      <c r="S156" s="215"/>
      <c r="T156" s="215"/>
      <c r="U156" s="215"/>
      <c r="V156" s="215">
        <f t="shared" si="55"/>
        <v>2.0000352491231881E-2</v>
      </c>
      <c r="W156" s="215">
        <f t="shared" si="50"/>
        <v>2.0000690870150977E-2</v>
      </c>
      <c r="X156" s="215"/>
      <c r="Y156" s="215"/>
      <c r="Z156" s="215"/>
      <c r="AA156" s="215"/>
    </row>
    <row r="157" spans="1:27" hidden="1" x14ac:dyDescent="0.2">
      <c r="A157" s="687">
        <v>2</v>
      </c>
      <c r="B157" s="218">
        <v>0.03</v>
      </c>
      <c r="C157" s="690" t="s">
        <v>80</v>
      </c>
      <c r="D157" s="690" t="s">
        <v>80</v>
      </c>
      <c r="E157" s="690" t="s">
        <v>80</v>
      </c>
      <c r="F157" s="690">
        <f t="shared" ref="F157:I168" si="56">ROUND(F119*1.02, 4)</f>
        <v>31.8306</v>
      </c>
      <c r="G157" s="690">
        <f t="shared" si="56"/>
        <v>22.7364</v>
      </c>
      <c r="H157" s="690">
        <f t="shared" si="56"/>
        <v>35.013399999999997</v>
      </c>
      <c r="I157" s="690">
        <f t="shared" si="56"/>
        <v>25.010200000000001</v>
      </c>
      <c r="J157" s="688" t="s">
        <v>80</v>
      </c>
      <c r="K157" s="688" t="s">
        <v>80</v>
      </c>
      <c r="L157" s="702">
        <f t="shared" ref="L157:O168" si="57">ROUND(F157*1.5,4)</f>
        <v>47.745899999999999</v>
      </c>
      <c r="M157" s="702">
        <f t="shared" si="57"/>
        <v>34.104599999999998</v>
      </c>
      <c r="N157" s="702">
        <f t="shared" si="57"/>
        <v>52.520099999999999</v>
      </c>
      <c r="O157" s="709">
        <f t="shared" si="57"/>
        <v>37.515300000000003</v>
      </c>
      <c r="P157" s="215"/>
      <c r="Q157" s="215"/>
      <c r="R157" s="215">
        <f>(F157-F155)/F155</f>
        <v>2.9996505261522914E-2</v>
      </c>
      <c r="S157" s="215">
        <f>(G157-G155)/G155</f>
        <v>2.9998822154370195E-2</v>
      </c>
      <c r="T157" s="215">
        <f>(H157-H155)/H155</f>
        <v>2.9996734689074753E-2</v>
      </c>
      <c r="U157" s="215">
        <f>(I157-I155)/I155</f>
        <v>3.0006259884027418E-2</v>
      </c>
      <c r="V157" s="215"/>
      <c r="W157" s="215"/>
      <c r="X157" s="215"/>
      <c r="Y157" s="215">
        <f t="shared" ref="Y157:AA168" si="58">(F157-F119)/F119</f>
        <v>1.9999038661817316E-2</v>
      </c>
      <c r="Z157" s="215">
        <f t="shared" si="58"/>
        <v>1.999946165648293E-2</v>
      </c>
      <c r="AA157" s="215">
        <f t="shared" si="58"/>
        <v>1.9998892996454534E-2</v>
      </c>
    </row>
    <row r="158" spans="1:27" hidden="1" x14ac:dyDescent="0.2">
      <c r="A158" s="687">
        <v>3</v>
      </c>
      <c r="B158" s="218">
        <v>0.03</v>
      </c>
      <c r="C158" s="690">
        <f t="shared" ref="C158:E168" si="59">ROUND(C120*1.02, 4)</f>
        <v>29.805</v>
      </c>
      <c r="D158" s="690">
        <f t="shared" si="59"/>
        <v>21.2896</v>
      </c>
      <c r="E158" s="690">
        <f t="shared" si="59"/>
        <v>2.1288999999999998</v>
      </c>
      <c r="F158" s="690">
        <f t="shared" si="56"/>
        <v>32.785499999999999</v>
      </c>
      <c r="G158" s="690">
        <f t="shared" si="56"/>
        <v>23.418600000000001</v>
      </c>
      <c r="H158" s="690">
        <f t="shared" si="56"/>
        <v>36.064</v>
      </c>
      <c r="I158" s="690">
        <f t="shared" si="56"/>
        <v>25.760400000000001</v>
      </c>
      <c r="J158" s="702">
        <f>ROUND(C158*1.5,4)</f>
        <v>44.707500000000003</v>
      </c>
      <c r="K158" s="702">
        <f>ROUND(D158*1.5,4)</f>
        <v>31.9344</v>
      </c>
      <c r="L158" s="702">
        <f>ROUND(F158*1.5,4)</f>
        <v>49.1783</v>
      </c>
      <c r="M158" s="702">
        <f>ROUND(G158*1.5,4)</f>
        <v>35.127899999999997</v>
      </c>
      <c r="N158" s="702">
        <f t="shared" si="57"/>
        <v>54.095999999999997</v>
      </c>
      <c r="O158" s="709">
        <f t="shared" si="57"/>
        <v>38.640599999999999</v>
      </c>
      <c r="P158" s="215">
        <f>(C158-C156)/C156</f>
        <v>2.9999758094336238E-2</v>
      </c>
      <c r="Q158" s="215">
        <f>(D158-D156)/D156</f>
        <v>2.9995742539768597E-2</v>
      </c>
      <c r="R158" s="215">
        <f t="shared" ref="R158:U168" si="60">(F158-F157)/F157</f>
        <v>2.9999434506418305E-2</v>
      </c>
      <c r="S158" s="215">
        <f t="shared" si="60"/>
        <v>3.0004750092362982E-2</v>
      </c>
      <c r="T158" s="215">
        <f t="shared" si="60"/>
        <v>3.000565497780858E-2</v>
      </c>
      <c r="U158" s="215">
        <f t="shared" si="60"/>
        <v>2.9995761729214459E-2</v>
      </c>
      <c r="V158" s="215">
        <f t="shared" ref="V158:X168" si="61">(C158-C120)/C120</f>
        <v>1.9999589330814516E-2</v>
      </c>
      <c r="W158" s="215">
        <f t="shared" si="61"/>
        <v>1.999789193281018E-2</v>
      </c>
      <c r="X158" s="215">
        <f t="shared" si="61"/>
        <v>1.9978919126101773E-2</v>
      </c>
      <c r="Y158" s="215">
        <f t="shared" si="58"/>
        <v>2.0001493345280012E-2</v>
      </c>
      <c r="Z158" s="215">
        <f t="shared" si="58"/>
        <v>2.000052266174215E-2</v>
      </c>
      <c r="AA158" s="215">
        <f t="shared" si="58"/>
        <v>1.9998925245143011E-2</v>
      </c>
    </row>
    <row r="159" spans="1:27" hidden="1" x14ac:dyDescent="0.2">
      <c r="A159" s="687">
        <v>5</v>
      </c>
      <c r="B159" s="218">
        <v>0.03</v>
      </c>
      <c r="C159" s="690">
        <f t="shared" si="59"/>
        <v>30.699100000000001</v>
      </c>
      <c r="D159" s="690">
        <f t="shared" si="59"/>
        <v>21.9283</v>
      </c>
      <c r="E159" s="690">
        <f t="shared" si="59"/>
        <v>2.1928999999999998</v>
      </c>
      <c r="F159" s="690">
        <f t="shared" si="56"/>
        <v>33.769100000000002</v>
      </c>
      <c r="G159" s="690">
        <f t="shared" si="56"/>
        <v>24.121200000000002</v>
      </c>
      <c r="H159" s="690">
        <f t="shared" si="56"/>
        <v>37.146000000000001</v>
      </c>
      <c r="I159" s="690">
        <f t="shared" si="56"/>
        <v>26.533300000000001</v>
      </c>
      <c r="J159" s="702">
        <f t="shared" ref="J159:K168" si="62">ROUND(C159*1.5,4)</f>
        <v>46.048699999999997</v>
      </c>
      <c r="K159" s="702">
        <f t="shared" si="62"/>
        <v>32.892499999999998</v>
      </c>
      <c r="L159" s="702">
        <f t="shared" ref="L159:M168" si="63">ROUND(F159*1.5,4)</f>
        <v>50.653700000000001</v>
      </c>
      <c r="M159" s="702">
        <f t="shared" si="63"/>
        <v>36.181800000000003</v>
      </c>
      <c r="N159" s="702">
        <f t="shared" si="57"/>
        <v>55.719000000000001</v>
      </c>
      <c r="O159" s="709">
        <f t="shared" si="57"/>
        <v>39.799999999999997</v>
      </c>
      <c r="P159" s="215">
        <f t="shared" ref="P159:Q168" si="64">(C159-C158)/C158</f>
        <v>2.9998322429122686E-2</v>
      </c>
      <c r="Q159" s="215">
        <f t="shared" si="64"/>
        <v>3.0000563655493764E-2</v>
      </c>
      <c r="R159" s="215">
        <f t="shared" si="60"/>
        <v>3.0001067545103864E-2</v>
      </c>
      <c r="S159" s="215">
        <f t="shared" si="60"/>
        <v>3.0001793446235058E-2</v>
      </c>
      <c r="T159" s="215">
        <f t="shared" si="60"/>
        <v>3.0002218278615815E-2</v>
      </c>
      <c r="U159" s="215">
        <f t="shared" si="60"/>
        <v>3.000341609602335E-2</v>
      </c>
      <c r="V159" s="215">
        <f t="shared" si="61"/>
        <v>1.9998538069986596E-2</v>
      </c>
      <c r="W159" s="215">
        <f t="shared" si="61"/>
        <v>2.0001581520399273E-2</v>
      </c>
      <c r="X159" s="215">
        <f t="shared" si="61"/>
        <v>2.0000930275826643E-2</v>
      </c>
      <c r="Y159" s="215">
        <f t="shared" si="58"/>
        <v>1.9998791796296926E-2</v>
      </c>
      <c r="Z159" s="215">
        <f t="shared" si="58"/>
        <v>2.0001522314594875E-2</v>
      </c>
      <c r="AA159" s="215">
        <f t="shared" si="58"/>
        <v>2.0001318044022685E-2</v>
      </c>
    </row>
    <row r="160" spans="1:27" hidden="1" x14ac:dyDescent="0.2">
      <c r="A160" s="687">
        <v>7</v>
      </c>
      <c r="B160" s="218">
        <v>0.03</v>
      </c>
      <c r="C160" s="710">
        <f t="shared" si="59"/>
        <v>31.62</v>
      </c>
      <c r="D160" s="690">
        <f t="shared" si="59"/>
        <v>22.586099999999998</v>
      </c>
      <c r="E160" s="690">
        <f t="shared" si="59"/>
        <v>2.2587999999999999</v>
      </c>
      <c r="F160" s="690">
        <f t="shared" si="56"/>
        <v>34.7819</v>
      </c>
      <c r="G160" s="690">
        <f t="shared" si="56"/>
        <v>24.844999999999999</v>
      </c>
      <c r="H160" s="690">
        <f t="shared" si="56"/>
        <v>38.260399999999997</v>
      </c>
      <c r="I160" s="690">
        <f t="shared" si="56"/>
        <v>27.3294</v>
      </c>
      <c r="J160" s="702">
        <f t="shared" si="62"/>
        <v>47.43</v>
      </c>
      <c r="K160" s="702">
        <f t="shared" si="62"/>
        <v>33.879199999999997</v>
      </c>
      <c r="L160" s="702">
        <f t="shared" si="63"/>
        <v>52.172899999999998</v>
      </c>
      <c r="M160" s="702">
        <f t="shared" si="63"/>
        <v>37.267499999999998</v>
      </c>
      <c r="N160" s="702">
        <f t="shared" si="57"/>
        <v>57.390599999999999</v>
      </c>
      <c r="O160" s="709">
        <f t="shared" si="57"/>
        <v>40.994100000000003</v>
      </c>
      <c r="P160" s="215">
        <f t="shared" si="64"/>
        <v>2.9997622080126112E-2</v>
      </c>
      <c r="Q160" s="215">
        <f t="shared" si="64"/>
        <v>2.9997765444653629E-2</v>
      </c>
      <c r="R160" s="215">
        <f t="shared" si="60"/>
        <v>2.9991915686233821E-2</v>
      </c>
      <c r="S160" s="215">
        <f t="shared" si="60"/>
        <v>3.0006798998391336E-2</v>
      </c>
      <c r="T160" s="215">
        <f t="shared" si="60"/>
        <v>3.0000538415980084E-2</v>
      </c>
      <c r="U160" s="215">
        <f t="shared" si="60"/>
        <v>3.0003806537445367E-2</v>
      </c>
      <c r="V160" s="215">
        <f t="shared" si="61"/>
        <v>2.0000000000000032E-2</v>
      </c>
      <c r="W160" s="215">
        <f t="shared" si="61"/>
        <v>2.0001625781278138E-2</v>
      </c>
      <c r="X160" s="215">
        <f t="shared" si="61"/>
        <v>2.0004515692029705E-2</v>
      </c>
      <c r="Y160" s="215">
        <f t="shared" si="58"/>
        <v>2.0000058651198454E-2</v>
      </c>
      <c r="Z160" s="215">
        <f t="shared" si="58"/>
        <v>2.0001806402877017E-2</v>
      </c>
      <c r="AA160" s="215">
        <f t="shared" si="58"/>
        <v>1.9999893362338764E-2</v>
      </c>
    </row>
    <row r="161" spans="1:27" hidden="1" x14ac:dyDescent="0.2">
      <c r="A161" s="687">
        <v>9</v>
      </c>
      <c r="B161" s="218">
        <v>0.03</v>
      </c>
      <c r="C161" s="690">
        <f t="shared" si="59"/>
        <v>32.5687</v>
      </c>
      <c r="D161" s="690">
        <f t="shared" si="59"/>
        <v>23.2638</v>
      </c>
      <c r="E161" s="690">
        <f t="shared" si="59"/>
        <v>2.3262999999999998</v>
      </c>
      <c r="F161" s="690">
        <f t="shared" si="56"/>
        <v>35.825499999999998</v>
      </c>
      <c r="G161" s="690">
        <f t="shared" si="56"/>
        <v>25.5901</v>
      </c>
      <c r="H161" s="690">
        <f t="shared" si="56"/>
        <v>39.408200000000001</v>
      </c>
      <c r="I161" s="690">
        <f t="shared" si="56"/>
        <v>28.1492</v>
      </c>
      <c r="J161" s="702">
        <f t="shared" si="62"/>
        <v>48.853099999999998</v>
      </c>
      <c r="K161" s="702">
        <f t="shared" si="62"/>
        <v>34.895699999999998</v>
      </c>
      <c r="L161" s="702">
        <f t="shared" si="63"/>
        <v>53.738300000000002</v>
      </c>
      <c r="M161" s="702">
        <f t="shared" si="63"/>
        <v>38.385199999999998</v>
      </c>
      <c r="N161" s="702">
        <f t="shared" si="57"/>
        <v>59.112299999999998</v>
      </c>
      <c r="O161" s="709">
        <f t="shared" si="57"/>
        <v>42.223799999999997</v>
      </c>
      <c r="P161" s="215">
        <f t="shared" si="64"/>
        <v>3.000316255534468E-2</v>
      </c>
      <c r="Q161" s="215">
        <f t="shared" si="64"/>
        <v>3.0005180177188694E-2</v>
      </c>
      <c r="R161" s="215">
        <f t="shared" si="60"/>
        <v>3.0004111333768364E-2</v>
      </c>
      <c r="S161" s="215">
        <f t="shared" si="60"/>
        <v>2.9989937613201883E-2</v>
      </c>
      <c r="T161" s="215">
        <f t="shared" si="60"/>
        <v>2.9999686359787243E-2</v>
      </c>
      <c r="U161" s="215">
        <f t="shared" si="60"/>
        <v>2.9996999568230577E-2</v>
      </c>
      <c r="V161" s="215">
        <f t="shared" si="61"/>
        <v>1.9999937363177699E-2</v>
      </c>
      <c r="W161" s="215">
        <f t="shared" si="61"/>
        <v>2.0002104561637306E-2</v>
      </c>
      <c r="X161" s="215">
        <f t="shared" si="61"/>
        <v>1.9993861533739582E-2</v>
      </c>
      <c r="Y161" s="215">
        <f t="shared" si="58"/>
        <v>2.0001138854881435E-2</v>
      </c>
      <c r="Z161" s="215">
        <f t="shared" si="58"/>
        <v>2.0001355213386293E-2</v>
      </c>
      <c r="AA161" s="215">
        <f t="shared" si="58"/>
        <v>1.9999741170685002E-2</v>
      </c>
    </row>
    <row r="162" spans="1:27" hidden="1" x14ac:dyDescent="0.2">
      <c r="A162" s="687">
        <v>11</v>
      </c>
      <c r="B162" s="218">
        <v>0.03</v>
      </c>
      <c r="C162" s="690">
        <f t="shared" si="59"/>
        <v>33.545699999999997</v>
      </c>
      <c r="D162" s="690">
        <f t="shared" si="59"/>
        <v>23.961600000000001</v>
      </c>
      <c r="E162" s="690">
        <f t="shared" si="59"/>
        <v>2.3961000000000001</v>
      </c>
      <c r="F162" s="690">
        <f t="shared" si="56"/>
        <v>36.900199999999998</v>
      </c>
      <c r="G162" s="690">
        <f t="shared" si="56"/>
        <v>26.357700000000001</v>
      </c>
      <c r="H162" s="690">
        <f t="shared" si="56"/>
        <v>40.590400000000002</v>
      </c>
      <c r="I162" s="690">
        <f t="shared" si="56"/>
        <v>28.993600000000001</v>
      </c>
      <c r="J162" s="702">
        <f t="shared" si="62"/>
        <v>50.318600000000004</v>
      </c>
      <c r="K162" s="702">
        <f t="shared" si="62"/>
        <v>35.942399999999999</v>
      </c>
      <c r="L162" s="702">
        <f t="shared" si="63"/>
        <v>55.350299999999997</v>
      </c>
      <c r="M162" s="702">
        <f t="shared" si="63"/>
        <v>39.5366</v>
      </c>
      <c r="N162" s="702">
        <f t="shared" si="57"/>
        <v>60.885599999999997</v>
      </c>
      <c r="O162" s="709">
        <f t="shared" si="57"/>
        <v>43.490400000000001</v>
      </c>
      <c r="P162" s="215">
        <f t="shared" si="64"/>
        <v>2.9998127036080555E-2</v>
      </c>
      <c r="Q162" s="215">
        <f t="shared" si="64"/>
        <v>2.9995099682768974E-2</v>
      </c>
      <c r="R162" s="215">
        <f t="shared" si="60"/>
        <v>2.9998185649886256E-2</v>
      </c>
      <c r="S162" s="215">
        <f t="shared" si="60"/>
        <v>2.9995975005959401E-2</v>
      </c>
      <c r="T162" s="215">
        <f t="shared" si="60"/>
        <v>2.9998832730244E-2</v>
      </c>
      <c r="U162" s="215">
        <f t="shared" si="60"/>
        <v>2.9997300100890977E-2</v>
      </c>
      <c r="V162" s="215">
        <f t="shared" si="61"/>
        <v>2.0001277065425115E-2</v>
      </c>
      <c r="W162" s="215">
        <f t="shared" si="61"/>
        <v>1.9998467550379252E-2</v>
      </c>
      <c r="X162" s="215">
        <f t="shared" si="61"/>
        <v>2.0007662509046082E-2</v>
      </c>
      <c r="Y162" s="215">
        <f t="shared" si="58"/>
        <v>1.9999060168561573E-2</v>
      </c>
      <c r="Z162" s="215">
        <f t="shared" si="58"/>
        <v>1.9999303429834095E-2</v>
      </c>
      <c r="AA162" s="215">
        <f t="shared" si="58"/>
        <v>2.0000251291007631E-2</v>
      </c>
    </row>
    <row r="163" spans="1:27" hidden="1" x14ac:dyDescent="0.2">
      <c r="A163" s="687">
        <v>13</v>
      </c>
      <c r="B163" s="218">
        <v>0.03</v>
      </c>
      <c r="C163" s="690">
        <f t="shared" si="59"/>
        <v>34.552100000000003</v>
      </c>
      <c r="D163" s="690">
        <f t="shared" si="59"/>
        <v>24.680499999999999</v>
      </c>
      <c r="E163" s="690">
        <f t="shared" si="59"/>
        <v>2.4681000000000002</v>
      </c>
      <c r="F163" s="690">
        <f t="shared" si="56"/>
        <v>38.007199999999997</v>
      </c>
      <c r="G163" s="690">
        <f t="shared" si="56"/>
        <v>27.148499999999999</v>
      </c>
      <c r="H163" s="690">
        <f t="shared" si="56"/>
        <v>41.808300000000003</v>
      </c>
      <c r="I163" s="690">
        <f t="shared" si="56"/>
        <v>29.863499999999998</v>
      </c>
      <c r="J163" s="702">
        <f t="shared" si="62"/>
        <v>51.828200000000002</v>
      </c>
      <c r="K163" s="702">
        <f t="shared" si="62"/>
        <v>37.020800000000001</v>
      </c>
      <c r="L163" s="702">
        <f t="shared" si="63"/>
        <v>57.010800000000003</v>
      </c>
      <c r="M163" s="702">
        <f t="shared" si="63"/>
        <v>40.722799999999999</v>
      </c>
      <c r="N163" s="702">
        <f t="shared" si="57"/>
        <v>62.712499999999999</v>
      </c>
      <c r="O163" s="709">
        <f t="shared" si="57"/>
        <v>44.795299999999997</v>
      </c>
      <c r="P163" s="215">
        <f t="shared" si="64"/>
        <v>3.0000864492319628E-2</v>
      </c>
      <c r="Q163" s="215">
        <f t="shared" si="64"/>
        <v>3.0002170138888798E-2</v>
      </c>
      <c r="R163" s="215">
        <f t="shared" si="60"/>
        <v>2.9999837399255273E-2</v>
      </c>
      <c r="S163" s="215">
        <f t="shared" si="60"/>
        <v>3.0002617830842494E-2</v>
      </c>
      <c r="T163" s="215">
        <f t="shared" si="60"/>
        <v>3.0004631637037333E-2</v>
      </c>
      <c r="U163" s="215">
        <f t="shared" si="60"/>
        <v>3.0003173114066473E-2</v>
      </c>
      <c r="V163" s="215">
        <f t="shared" si="61"/>
        <v>2.0000236165150349E-2</v>
      </c>
      <c r="W163" s="215">
        <f t="shared" si="61"/>
        <v>1.9998677500144585E-2</v>
      </c>
      <c r="X163" s="215">
        <f t="shared" si="61"/>
        <v>2.0002479646237133E-2</v>
      </c>
      <c r="Y163" s="215">
        <f t="shared" si="58"/>
        <v>1.999892652031552E-2</v>
      </c>
      <c r="Z163" s="215">
        <f t="shared" si="58"/>
        <v>1.9999098293520461E-2</v>
      </c>
      <c r="AA163" s="215">
        <f t="shared" si="58"/>
        <v>2.0000731912609652E-2</v>
      </c>
    </row>
    <row r="164" spans="1:27" hidden="1" x14ac:dyDescent="0.2">
      <c r="A164" s="687">
        <v>15</v>
      </c>
      <c r="B164" s="218">
        <v>0.03</v>
      </c>
      <c r="C164" s="690">
        <f t="shared" si="59"/>
        <v>35.5886</v>
      </c>
      <c r="D164" s="690">
        <f t="shared" si="59"/>
        <v>25.420999999999999</v>
      </c>
      <c r="E164" s="690">
        <f t="shared" si="59"/>
        <v>2.5419999999999998</v>
      </c>
      <c r="F164" s="690">
        <f t="shared" si="56"/>
        <v>39.147500000000001</v>
      </c>
      <c r="G164" s="690">
        <f t="shared" si="56"/>
        <v>27.963000000000001</v>
      </c>
      <c r="H164" s="690">
        <f t="shared" si="56"/>
        <v>43.0625</v>
      </c>
      <c r="I164" s="690">
        <f t="shared" si="56"/>
        <v>30.759499999999999</v>
      </c>
      <c r="J164" s="702">
        <f t="shared" si="62"/>
        <v>53.382899999999999</v>
      </c>
      <c r="K164" s="702">
        <f t="shared" si="62"/>
        <v>38.131500000000003</v>
      </c>
      <c r="L164" s="702">
        <f t="shared" si="63"/>
        <v>58.721299999999999</v>
      </c>
      <c r="M164" s="702">
        <f t="shared" si="63"/>
        <v>41.944499999999998</v>
      </c>
      <c r="N164" s="702">
        <f t="shared" si="57"/>
        <v>64.593800000000002</v>
      </c>
      <c r="O164" s="709">
        <f t="shared" si="57"/>
        <v>46.139299999999999</v>
      </c>
      <c r="P164" s="215">
        <f t="shared" si="64"/>
        <v>2.9998176666541154E-2</v>
      </c>
      <c r="Q164" s="215">
        <f t="shared" si="64"/>
        <v>3.0003444014505415E-2</v>
      </c>
      <c r="R164" s="215">
        <f t="shared" si="60"/>
        <v>3.0002210107558661E-2</v>
      </c>
      <c r="S164" s="215">
        <f t="shared" si="60"/>
        <v>3.0001657550140982E-2</v>
      </c>
      <c r="T164" s="215">
        <f t="shared" si="60"/>
        <v>2.9998827983917002E-2</v>
      </c>
      <c r="U164" s="215">
        <f t="shared" si="60"/>
        <v>3.0003181140857597E-2</v>
      </c>
      <c r="V164" s="215">
        <f t="shared" si="61"/>
        <v>1.9999541426393229E-2</v>
      </c>
      <c r="W164" s="215">
        <f t="shared" si="61"/>
        <v>2.0002006219279764E-2</v>
      </c>
      <c r="X164" s="215">
        <f t="shared" si="61"/>
        <v>1.9982344916138289E-2</v>
      </c>
      <c r="Y164" s="215">
        <f t="shared" si="58"/>
        <v>2.0000052110610022E-2</v>
      </c>
      <c r="Z164" s="215">
        <f t="shared" si="58"/>
        <v>2.0000218860684274E-2</v>
      </c>
      <c r="AA164" s="215">
        <f t="shared" si="58"/>
        <v>2.0000900087877006E-2</v>
      </c>
    </row>
    <row r="165" spans="1:27" hidden="1" x14ac:dyDescent="0.2">
      <c r="A165" s="687">
        <v>17</v>
      </c>
      <c r="B165" s="218">
        <v>0.03</v>
      </c>
      <c r="C165" s="690">
        <f t="shared" si="59"/>
        <v>36.656300000000002</v>
      </c>
      <c r="D165" s="690">
        <f t="shared" si="59"/>
        <v>26.183599999999998</v>
      </c>
      <c r="E165" s="690">
        <f t="shared" si="59"/>
        <v>2.6183999999999998</v>
      </c>
      <c r="F165" s="690">
        <f t="shared" si="56"/>
        <v>40.321800000000003</v>
      </c>
      <c r="G165" s="690">
        <f t="shared" si="56"/>
        <v>28.802</v>
      </c>
      <c r="H165" s="690">
        <f t="shared" si="56"/>
        <v>44.354300000000002</v>
      </c>
      <c r="I165" s="690">
        <f t="shared" si="56"/>
        <v>31.682200000000002</v>
      </c>
      <c r="J165" s="702">
        <f t="shared" si="62"/>
        <v>54.984499999999997</v>
      </c>
      <c r="K165" s="702">
        <f t="shared" si="62"/>
        <v>39.275399999999998</v>
      </c>
      <c r="L165" s="702">
        <f t="shared" si="63"/>
        <v>60.482700000000001</v>
      </c>
      <c r="M165" s="702">
        <f t="shared" si="63"/>
        <v>43.203000000000003</v>
      </c>
      <c r="N165" s="702">
        <f t="shared" si="57"/>
        <v>66.531499999999994</v>
      </c>
      <c r="O165" s="709">
        <f t="shared" si="57"/>
        <v>47.523299999999999</v>
      </c>
      <c r="P165" s="215">
        <f t="shared" si="64"/>
        <v>3.0001180153195185E-2</v>
      </c>
      <c r="Q165" s="215">
        <f t="shared" si="64"/>
        <v>2.9998819873333034E-2</v>
      </c>
      <c r="R165" s="215">
        <f t="shared" si="60"/>
        <v>2.9996806948081035E-2</v>
      </c>
      <c r="S165" s="215">
        <f t="shared" si="60"/>
        <v>3.0003933769624097E-2</v>
      </c>
      <c r="T165" s="215">
        <f t="shared" si="60"/>
        <v>2.9998258345428203E-2</v>
      </c>
      <c r="U165" s="215">
        <f t="shared" si="60"/>
        <v>2.9997236626083081E-2</v>
      </c>
      <c r="V165" s="215">
        <f t="shared" si="61"/>
        <v>2.0001391304347874E-2</v>
      </c>
      <c r="W165" s="215">
        <f t="shared" si="61"/>
        <v>1.9999844177294963E-2</v>
      </c>
      <c r="X165" s="215">
        <f t="shared" si="61"/>
        <v>1.9983639125861829E-2</v>
      </c>
      <c r="Y165" s="215">
        <f t="shared" si="58"/>
        <v>1.9999392884607725E-2</v>
      </c>
      <c r="Z165" s="215">
        <f t="shared" si="58"/>
        <v>1.999837094906377E-2</v>
      </c>
      <c r="AA165" s="215">
        <f t="shared" si="58"/>
        <v>2.0000183973176749E-2</v>
      </c>
    </row>
    <row r="166" spans="1:27" hidden="1" x14ac:dyDescent="0.2">
      <c r="A166" s="687">
        <v>19</v>
      </c>
      <c r="B166" s="218">
        <v>0.03</v>
      </c>
      <c r="C166" s="690">
        <f t="shared" si="59"/>
        <v>37.756</v>
      </c>
      <c r="D166" s="690">
        <f t="shared" si="59"/>
        <v>26.969100000000001</v>
      </c>
      <c r="E166" s="690">
        <f t="shared" si="59"/>
        <v>2.6970000000000001</v>
      </c>
      <c r="F166" s="690">
        <f t="shared" si="56"/>
        <v>41.531399999999998</v>
      </c>
      <c r="G166" s="690">
        <f t="shared" si="56"/>
        <v>29.6661</v>
      </c>
      <c r="H166" s="690">
        <f t="shared" si="56"/>
        <v>45.684899999999999</v>
      </c>
      <c r="I166" s="690">
        <f t="shared" si="56"/>
        <v>32.632800000000003</v>
      </c>
      <c r="J166" s="702">
        <f t="shared" si="62"/>
        <v>56.634</v>
      </c>
      <c r="K166" s="702">
        <f t="shared" si="62"/>
        <v>40.453699999999998</v>
      </c>
      <c r="L166" s="702">
        <f t="shared" si="63"/>
        <v>62.2971</v>
      </c>
      <c r="M166" s="702">
        <f t="shared" si="63"/>
        <v>44.499200000000002</v>
      </c>
      <c r="N166" s="702">
        <f t="shared" si="57"/>
        <v>68.5274</v>
      </c>
      <c r="O166" s="709">
        <f t="shared" si="57"/>
        <v>48.949199999999998</v>
      </c>
      <c r="P166" s="215">
        <f t="shared" si="64"/>
        <v>3.0000300084842127E-2</v>
      </c>
      <c r="Q166" s="215">
        <f t="shared" si="64"/>
        <v>2.999969446523788E-2</v>
      </c>
      <c r="R166" s="215">
        <f t="shared" si="60"/>
        <v>2.9998660774072452E-2</v>
      </c>
      <c r="S166" s="215">
        <f t="shared" si="60"/>
        <v>3.0001388792444988E-2</v>
      </c>
      <c r="T166" s="215">
        <f t="shared" si="60"/>
        <v>2.9999346173877096E-2</v>
      </c>
      <c r="U166" s="215">
        <f t="shared" si="60"/>
        <v>3.000422950426427E-2</v>
      </c>
      <c r="V166" s="215">
        <f t="shared" si="61"/>
        <v>1.9999621782108609E-2</v>
      </c>
      <c r="W166" s="215">
        <f t="shared" si="61"/>
        <v>1.9999773073679207E-2</v>
      </c>
      <c r="X166" s="215">
        <f t="shared" si="61"/>
        <v>2.0006807609394564E-2</v>
      </c>
      <c r="Y166" s="215">
        <f t="shared" si="58"/>
        <v>1.999896849235323E-2</v>
      </c>
      <c r="Z166" s="215">
        <f t="shared" si="58"/>
        <v>2.0000412592317583E-2</v>
      </c>
      <c r="AA166" s="215">
        <f t="shared" si="58"/>
        <v>2.0000401883494005E-2</v>
      </c>
    </row>
    <row r="167" spans="1:27" hidden="1" x14ac:dyDescent="0.2">
      <c r="A167" s="687">
        <v>21</v>
      </c>
      <c r="B167" s="218">
        <v>0.03</v>
      </c>
      <c r="C167" s="690">
        <f t="shared" si="59"/>
        <v>38.888599999999997</v>
      </c>
      <c r="D167" s="690">
        <f t="shared" si="59"/>
        <v>27.778300000000002</v>
      </c>
      <c r="E167" s="690">
        <f t="shared" si="59"/>
        <v>2.7776999999999998</v>
      </c>
      <c r="F167" s="690">
        <f t="shared" si="56"/>
        <v>42.777700000000003</v>
      </c>
      <c r="G167" s="690">
        <f t="shared" si="56"/>
        <v>30.555900000000001</v>
      </c>
      <c r="H167" s="690">
        <f t="shared" si="56"/>
        <v>47.055599999999998</v>
      </c>
      <c r="I167" s="690">
        <f t="shared" si="56"/>
        <v>33.611600000000003</v>
      </c>
      <c r="J167" s="702">
        <f t="shared" si="62"/>
        <v>58.332900000000002</v>
      </c>
      <c r="K167" s="702">
        <f t="shared" si="62"/>
        <v>41.667499999999997</v>
      </c>
      <c r="L167" s="702">
        <f t="shared" si="63"/>
        <v>64.166600000000003</v>
      </c>
      <c r="M167" s="702">
        <f t="shared" si="63"/>
        <v>45.8339</v>
      </c>
      <c r="N167" s="702">
        <f t="shared" si="57"/>
        <v>70.583399999999997</v>
      </c>
      <c r="O167" s="709">
        <f t="shared" si="57"/>
        <v>50.417400000000001</v>
      </c>
      <c r="P167" s="215">
        <f t="shared" si="64"/>
        <v>2.9997881131475699E-2</v>
      </c>
      <c r="Q167" s="215">
        <f t="shared" si="64"/>
        <v>3.0004709092999047E-2</v>
      </c>
      <c r="R167" s="215">
        <f t="shared" si="60"/>
        <v>3.0008619983915907E-2</v>
      </c>
      <c r="S167" s="215">
        <f t="shared" si="60"/>
        <v>2.999383134284591E-2</v>
      </c>
      <c r="T167" s="215">
        <f t="shared" si="60"/>
        <v>3.0003349027796916E-2</v>
      </c>
      <c r="U167" s="215">
        <f t="shared" si="60"/>
        <v>2.9994361501311552E-2</v>
      </c>
      <c r="V167" s="215">
        <f t="shared" si="61"/>
        <v>1.9999422967468369E-2</v>
      </c>
      <c r="W167" s="215">
        <f t="shared" si="61"/>
        <v>2.0001028141707393E-2</v>
      </c>
      <c r="X167" s="215">
        <f t="shared" si="61"/>
        <v>2.0013219741480608E-2</v>
      </c>
      <c r="Y167" s="215">
        <f t="shared" si="58"/>
        <v>2.0000524572652268E-2</v>
      </c>
      <c r="Z167" s="215">
        <f t="shared" si="58"/>
        <v>1.9998798269508091E-2</v>
      </c>
      <c r="AA167" s="215">
        <f t="shared" si="58"/>
        <v>2.0000910413175824E-2</v>
      </c>
    </row>
    <row r="168" spans="1:27" hidden="1" x14ac:dyDescent="0.2">
      <c r="A168" s="692">
        <v>23</v>
      </c>
      <c r="B168" s="371">
        <v>0.02</v>
      </c>
      <c r="C168" s="711">
        <f t="shared" si="59"/>
        <v>39.666499999999999</v>
      </c>
      <c r="D168" s="711">
        <f t="shared" si="59"/>
        <v>28.3338</v>
      </c>
      <c r="E168" s="711">
        <f t="shared" si="59"/>
        <v>2.8336000000000001</v>
      </c>
      <c r="F168" s="711">
        <f t="shared" si="56"/>
        <v>43.633299999999998</v>
      </c>
      <c r="G168" s="711">
        <f t="shared" si="56"/>
        <v>31.167300000000001</v>
      </c>
      <c r="H168" s="711">
        <f t="shared" si="56"/>
        <v>47.996600000000001</v>
      </c>
      <c r="I168" s="711">
        <f t="shared" si="56"/>
        <v>34.283900000000003</v>
      </c>
      <c r="J168" s="712">
        <f t="shared" si="62"/>
        <v>59.4998</v>
      </c>
      <c r="K168" s="712">
        <f t="shared" si="62"/>
        <v>42.500700000000002</v>
      </c>
      <c r="L168" s="712">
        <f t="shared" si="63"/>
        <v>65.45</v>
      </c>
      <c r="M168" s="712">
        <f t="shared" si="63"/>
        <v>46.750999999999998</v>
      </c>
      <c r="N168" s="712">
        <f t="shared" si="57"/>
        <v>71.994900000000001</v>
      </c>
      <c r="O168" s="713">
        <f t="shared" si="57"/>
        <v>51.425899999999999</v>
      </c>
      <c r="P168" s="215">
        <f t="shared" si="64"/>
        <v>2.0003291453022289E-2</v>
      </c>
      <c r="Q168" s="215">
        <f t="shared" si="64"/>
        <v>1.9997624044667907E-2</v>
      </c>
      <c r="R168" s="215">
        <f t="shared" si="60"/>
        <v>2.0001075326630358E-2</v>
      </c>
      <c r="S168" s="215">
        <f t="shared" si="60"/>
        <v>2.0009228986873229E-2</v>
      </c>
      <c r="T168" s="215">
        <f t="shared" si="60"/>
        <v>1.9997619836958885E-2</v>
      </c>
      <c r="U168" s="215">
        <f t="shared" si="60"/>
        <v>2.0002023111068794E-2</v>
      </c>
      <c r="V168" s="215">
        <f t="shared" si="61"/>
        <v>2.0000668574675914E-2</v>
      </c>
      <c r="W168" s="215">
        <f t="shared" si="61"/>
        <v>2.0001295980301169E-2</v>
      </c>
      <c r="X168" s="215">
        <f t="shared" si="61"/>
        <v>2.0014398848092186E-2</v>
      </c>
      <c r="Y168" s="215">
        <f t="shared" si="58"/>
        <v>2.0001075326630358E-2</v>
      </c>
      <c r="Z168" s="215">
        <f t="shared" si="58"/>
        <v>1.9999214562020161E-2</v>
      </c>
      <c r="AA168" s="215">
        <f t="shared" si="58"/>
        <v>1.9999787484991101E-2</v>
      </c>
    </row>
    <row r="169" spans="1:27" hidden="1" x14ac:dyDescent="0.2">
      <c r="A169" s="673" t="s">
        <v>175</v>
      </c>
    </row>
    <row r="170" spans="1:27" hidden="1" x14ac:dyDescent="0.2">
      <c r="A170" s="674" t="s">
        <v>65</v>
      </c>
      <c r="B170" s="675" t="s">
        <v>159</v>
      </c>
      <c r="C170" s="675" t="s">
        <v>82</v>
      </c>
      <c r="D170" s="675" t="s">
        <v>83</v>
      </c>
      <c r="E170" s="676" t="s">
        <v>84</v>
      </c>
    </row>
    <row r="171" spans="1:27" hidden="1" x14ac:dyDescent="0.2">
      <c r="A171" s="679" t="s">
        <v>85</v>
      </c>
      <c r="B171" s="680" t="s">
        <v>174</v>
      </c>
      <c r="C171" s="680"/>
      <c r="D171" s="680"/>
      <c r="E171" s="681"/>
    </row>
    <row r="172" spans="1:27" hidden="1" x14ac:dyDescent="0.2">
      <c r="A172" s="682" t="s">
        <v>66</v>
      </c>
      <c r="B172" s="684" t="s">
        <v>80</v>
      </c>
      <c r="C172" s="105">
        <f>ROUND(C154*2080,0)</f>
        <v>57010</v>
      </c>
      <c r="D172" s="105">
        <f>ROUND(F154*2080,0)</f>
        <v>62711</v>
      </c>
      <c r="E172" s="106">
        <f>ROUND(H154*2080,0)</f>
        <v>68983</v>
      </c>
    </row>
    <row r="173" spans="1:27" hidden="1" x14ac:dyDescent="0.2">
      <c r="A173" s="687" t="s">
        <v>76</v>
      </c>
      <c r="B173" s="218">
        <v>2.5000000000000001E-2</v>
      </c>
      <c r="C173" s="107">
        <f>ROUND(C155*2080,0)</f>
        <v>58436</v>
      </c>
      <c r="D173" s="107">
        <f>ROUND(F155*2080,0)</f>
        <v>64279</v>
      </c>
      <c r="E173" s="108">
        <f>ROUND(H155*2080,0)</f>
        <v>70707</v>
      </c>
    </row>
    <row r="174" spans="1:27" hidden="1" x14ac:dyDescent="0.2">
      <c r="A174" s="687">
        <v>1</v>
      </c>
      <c r="B174" s="218">
        <v>0.03</v>
      </c>
      <c r="C174" s="107">
        <f>ROUND(C156*2080,0)</f>
        <v>60189</v>
      </c>
      <c r="D174" s="107">
        <v>0</v>
      </c>
      <c r="E174" s="108">
        <v>0</v>
      </c>
    </row>
    <row r="175" spans="1:27" hidden="1" x14ac:dyDescent="0.2">
      <c r="A175" s="687">
        <v>2</v>
      </c>
      <c r="B175" s="218">
        <v>0.03</v>
      </c>
      <c r="C175" s="107">
        <v>0</v>
      </c>
      <c r="D175" s="107">
        <f t="shared" ref="D175:D186" si="65">ROUND(F157*2080,0)</f>
        <v>66208</v>
      </c>
      <c r="E175" s="108">
        <f t="shared" ref="E175:E186" si="66">ROUND(H157*2080,0)</f>
        <v>72828</v>
      </c>
    </row>
    <row r="176" spans="1:27" hidden="1" x14ac:dyDescent="0.2">
      <c r="A176" s="687">
        <v>3</v>
      </c>
      <c r="B176" s="218">
        <v>0.03</v>
      </c>
      <c r="C176" s="107">
        <f t="shared" ref="C176:C186" si="67">ROUND(C158*2080,0)</f>
        <v>61994</v>
      </c>
      <c r="D176" s="107">
        <f t="shared" si="65"/>
        <v>68194</v>
      </c>
      <c r="E176" s="108">
        <f t="shared" si="66"/>
        <v>75013</v>
      </c>
    </row>
    <row r="177" spans="1:27" hidden="1" x14ac:dyDescent="0.2">
      <c r="A177" s="687">
        <v>5</v>
      </c>
      <c r="B177" s="218">
        <v>0.03</v>
      </c>
      <c r="C177" s="107">
        <f t="shared" si="67"/>
        <v>63854</v>
      </c>
      <c r="D177" s="107">
        <f t="shared" si="65"/>
        <v>70240</v>
      </c>
      <c r="E177" s="108">
        <f t="shared" si="66"/>
        <v>77264</v>
      </c>
    </row>
    <row r="178" spans="1:27" hidden="1" x14ac:dyDescent="0.2">
      <c r="A178" s="687">
        <v>7</v>
      </c>
      <c r="B178" s="218">
        <v>0.03</v>
      </c>
      <c r="C178" s="107">
        <f t="shared" si="67"/>
        <v>65770</v>
      </c>
      <c r="D178" s="107">
        <f t="shared" si="65"/>
        <v>72346</v>
      </c>
      <c r="E178" s="108">
        <f t="shared" si="66"/>
        <v>79582</v>
      </c>
    </row>
    <row r="179" spans="1:27" hidden="1" x14ac:dyDescent="0.2">
      <c r="A179" s="687">
        <v>9</v>
      </c>
      <c r="B179" s="218">
        <v>0.03</v>
      </c>
      <c r="C179" s="107">
        <f t="shared" si="67"/>
        <v>67743</v>
      </c>
      <c r="D179" s="107">
        <f t="shared" si="65"/>
        <v>74517</v>
      </c>
      <c r="E179" s="108">
        <f t="shared" si="66"/>
        <v>81969</v>
      </c>
    </row>
    <row r="180" spans="1:27" hidden="1" x14ac:dyDescent="0.2">
      <c r="A180" s="687">
        <v>11</v>
      </c>
      <c r="B180" s="218">
        <v>0.03</v>
      </c>
      <c r="C180" s="107">
        <f t="shared" si="67"/>
        <v>69775</v>
      </c>
      <c r="D180" s="107">
        <f t="shared" si="65"/>
        <v>76752</v>
      </c>
      <c r="E180" s="108">
        <f t="shared" si="66"/>
        <v>84428</v>
      </c>
    </row>
    <row r="181" spans="1:27" hidden="1" x14ac:dyDescent="0.2">
      <c r="A181" s="687">
        <v>13</v>
      </c>
      <c r="B181" s="218">
        <v>0.03</v>
      </c>
      <c r="C181" s="107">
        <f t="shared" si="67"/>
        <v>71868</v>
      </c>
      <c r="D181" s="107">
        <f t="shared" si="65"/>
        <v>79055</v>
      </c>
      <c r="E181" s="108">
        <f t="shared" si="66"/>
        <v>86961</v>
      </c>
    </row>
    <row r="182" spans="1:27" hidden="1" x14ac:dyDescent="0.2">
      <c r="A182" s="687">
        <v>15</v>
      </c>
      <c r="B182" s="218">
        <v>0.03</v>
      </c>
      <c r="C182" s="107">
        <f t="shared" si="67"/>
        <v>74024</v>
      </c>
      <c r="D182" s="107">
        <f t="shared" si="65"/>
        <v>81427</v>
      </c>
      <c r="E182" s="108">
        <f t="shared" si="66"/>
        <v>89570</v>
      </c>
    </row>
    <row r="183" spans="1:27" hidden="1" x14ac:dyDescent="0.2">
      <c r="A183" s="687">
        <v>17</v>
      </c>
      <c r="B183" s="218">
        <v>0.03</v>
      </c>
      <c r="C183" s="107">
        <f t="shared" si="67"/>
        <v>76245</v>
      </c>
      <c r="D183" s="107">
        <f t="shared" si="65"/>
        <v>83869</v>
      </c>
      <c r="E183" s="108">
        <f t="shared" si="66"/>
        <v>92257</v>
      </c>
    </row>
    <row r="184" spans="1:27" hidden="1" x14ac:dyDescent="0.2">
      <c r="A184" s="687">
        <v>19</v>
      </c>
      <c r="B184" s="218">
        <v>0.03</v>
      </c>
      <c r="C184" s="107">
        <f t="shared" si="67"/>
        <v>78532</v>
      </c>
      <c r="D184" s="107">
        <f t="shared" si="65"/>
        <v>86385</v>
      </c>
      <c r="E184" s="108">
        <f t="shared" si="66"/>
        <v>95025</v>
      </c>
    </row>
    <row r="185" spans="1:27" hidden="1" x14ac:dyDescent="0.2">
      <c r="A185" s="687">
        <v>21</v>
      </c>
      <c r="B185" s="218">
        <v>0.03</v>
      </c>
      <c r="C185" s="107">
        <f t="shared" si="67"/>
        <v>80888</v>
      </c>
      <c r="D185" s="107">
        <f t="shared" si="65"/>
        <v>88978</v>
      </c>
      <c r="E185" s="108">
        <f t="shared" si="66"/>
        <v>97876</v>
      </c>
    </row>
    <row r="186" spans="1:27" hidden="1" x14ac:dyDescent="0.2">
      <c r="A186" s="692">
        <v>23</v>
      </c>
      <c r="B186" s="371">
        <v>0.02</v>
      </c>
      <c r="C186" s="109">
        <f t="shared" si="67"/>
        <v>82506</v>
      </c>
      <c r="D186" s="109">
        <f t="shared" si="65"/>
        <v>90757</v>
      </c>
      <c r="E186" s="110">
        <f t="shared" si="66"/>
        <v>99833</v>
      </c>
    </row>
    <row r="187" spans="1:27" hidden="1" x14ac:dyDescent="0.2"/>
    <row r="188" spans="1:27" hidden="1" x14ac:dyDescent="0.2">
      <c r="A188" s="714" t="s">
        <v>81</v>
      </c>
      <c r="B188" s="715"/>
      <c r="C188" s="715"/>
      <c r="D188" s="715"/>
      <c r="E188" s="715"/>
      <c r="F188" s="715"/>
      <c r="G188" s="716" t="s">
        <v>262</v>
      </c>
      <c r="H188" s="716"/>
      <c r="I188" s="717">
        <v>2.5000000000000001E-2</v>
      </c>
      <c r="J188" s="718"/>
      <c r="K188" s="718"/>
      <c r="L188" s="718"/>
      <c r="M188" s="718"/>
      <c r="N188" s="718"/>
      <c r="O188" s="719"/>
      <c r="P188" s="701">
        <v>2.5000000000000001E-2</v>
      </c>
    </row>
    <row r="189" spans="1:27" hidden="1" x14ac:dyDescent="0.2">
      <c r="A189" s="720" t="s">
        <v>183</v>
      </c>
      <c r="B189" s="673"/>
      <c r="C189" s="673"/>
      <c r="D189" s="673"/>
      <c r="E189" s="673"/>
      <c r="F189" s="673"/>
      <c r="G189" s="673"/>
      <c r="H189" s="673"/>
      <c r="O189" s="721"/>
      <c r="P189" s="673" t="s">
        <v>188</v>
      </c>
      <c r="V189" s="695" t="s">
        <v>187</v>
      </c>
    </row>
    <row r="190" spans="1:27" hidden="1" x14ac:dyDescent="0.2">
      <c r="A190" s="674" t="s">
        <v>65</v>
      </c>
      <c r="B190" s="675" t="s">
        <v>159</v>
      </c>
      <c r="C190" s="675" t="s">
        <v>82</v>
      </c>
      <c r="D190" s="675" t="s">
        <v>82</v>
      </c>
      <c r="E190" s="675" t="s">
        <v>206</v>
      </c>
      <c r="F190" s="675" t="s">
        <v>83</v>
      </c>
      <c r="G190" s="675" t="s">
        <v>83</v>
      </c>
      <c r="H190" s="675" t="s">
        <v>84</v>
      </c>
      <c r="I190" s="675" t="s">
        <v>84</v>
      </c>
      <c r="J190" s="675" t="s">
        <v>82</v>
      </c>
      <c r="K190" s="675" t="s">
        <v>82</v>
      </c>
      <c r="L190" s="675" t="s">
        <v>83</v>
      </c>
      <c r="M190" s="675" t="s">
        <v>83</v>
      </c>
      <c r="N190" s="675" t="s">
        <v>84</v>
      </c>
      <c r="O190" s="676" t="s">
        <v>84</v>
      </c>
      <c r="P190" s="677" t="s">
        <v>82</v>
      </c>
      <c r="Q190" s="677" t="s">
        <v>82</v>
      </c>
      <c r="R190" s="677" t="s">
        <v>83</v>
      </c>
      <c r="S190" s="677" t="s">
        <v>83</v>
      </c>
      <c r="T190" s="677" t="s">
        <v>84</v>
      </c>
      <c r="U190" s="677" t="s">
        <v>84</v>
      </c>
      <c r="V190" s="677" t="s">
        <v>82</v>
      </c>
      <c r="W190" s="677" t="s">
        <v>82</v>
      </c>
      <c r="X190" s="677" t="s">
        <v>83</v>
      </c>
      <c r="Y190" s="677" t="s">
        <v>83</v>
      </c>
      <c r="Z190" s="677" t="s">
        <v>84</v>
      </c>
      <c r="AA190" s="677" t="s">
        <v>84</v>
      </c>
    </row>
    <row r="191" spans="1:27" hidden="1" x14ac:dyDescent="0.2">
      <c r="A191" s="679" t="s">
        <v>85</v>
      </c>
      <c r="B191" s="680" t="s">
        <v>174</v>
      </c>
      <c r="C191" s="680" t="s">
        <v>86</v>
      </c>
      <c r="D191" s="680" t="s">
        <v>87</v>
      </c>
      <c r="E191" s="680" t="s">
        <v>87</v>
      </c>
      <c r="F191" s="680" t="s">
        <v>86</v>
      </c>
      <c r="G191" s="680" t="s">
        <v>87</v>
      </c>
      <c r="H191" s="680" t="s">
        <v>86</v>
      </c>
      <c r="I191" s="680" t="s">
        <v>87</v>
      </c>
      <c r="J191" s="680" t="s">
        <v>207</v>
      </c>
      <c r="K191" s="680" t="s">
        <v>208</v>
      </c>
      <c r="L191" s="680" t="s">
        <v>207</v>
      </c>
      <c r="M191" s="680" t="s">
        <v>208</v>
      </c>
      <c r="N191" s="680" t="s">
        <v>207</v>
      </c>
      <c r="O191" s="681" t="s">
        <v>208</v>
      </c>
      <c r="P191" s="677" t="s">
        <v>86</v>
      </c>
      <c r="Q191" s="677" t="s">
        <v>87</v>
      </c>
      <c r="R191" s="677" t="s">
        <v>86</v>
      </c>
      <c r="S191" s="677" t="s">
        <v>87</v>
      </c>
      <c r="T191" s="677" t="s">
        <v>86</v>
      </c>
      <c r="U191" s="677" t="s">
        <v>87</v>
      </c>
      <c r="V191" s="677" t="s">
        <v>86</v>
      </c>
      <c r="W191" s="677" t="s">
        <v>87</v>
      </c>
      <c r="X191" s="677" t="s">
        <v>86</v>
      </c>
      <c r="Y191" s="677" t="s">
        <v>87</v>
      </c>
      <c r="Z191" s="677" t="s">
        <v>86</v>
      </c>
      <c r="AA191" s="677" t="s">
        <v>87</v>
      </c>
    </row>
    <row r="192" spans="1:27" hidden="1" x14ac:dyDescent="0.2">
      <c r="A192" s="682" t="s">
        <v>66</v>
      </c>
      <c r="B192" s="690" t="s">
        <v>80</v>
      </c>
      <c r="C192" s="690">
        <f t="shared" ref="C192:D194" si="68">ROUND(C154*1.025, 4)</f>
        <v>28.094000000000001</v>
      </c>
      <c r="D192" s="690">
        <f t="shared" si="68"/>
        <v>20.067699999999999</v>
      </c>
      <c r="E192" s="690" t="s">
        <v>80</v>
      </c>
      <c r="F192" s="690">
        <f t="shared" ref="F192:I193" si="69">ROUND(F154*1.025, 4)</f>
        <v>30.903400000000001</v>
      </c>
      <c r="G192" s="690">
        <f t="shared" si="69"/>
        <v>22.074400000000001</v>
      </c>
      <c r="H192" s="690">
        <f t="shared" si="69"/>
        <v>33.993899999999996</v>
      </c>
      <c r="I192" s="690">
        <f t="shared" si="69"/>
        <v>24.2818</v>
      </c>
      <c r="J192" s="697">
        <f>ROUND(C192*1.5,4)</f>
        <v>42.140999999999998</v>
      </c>
      <c r="K192" s="697">
        <f>ROUND(D192*1.5,4)</f>
        <v>30.101600000000001</v>
      </c>
      <c r="L192" s="697">
        <f>ROUND(F192*1.5,4)</f>
        <v>46.3551</v>
      </c>
      <c r="M192" s="697">
        <f>ROUND(G192*1.5,4)</f>
        <v>33.111600000000003</v>
      </c>
      <c r="N192" s="697">
        <f>ROUND(H192*1.5,4)</f>
        <v>50.990900000000003</v>
      </c>
      <c r="O192" s="708">
        <f t="shared" ref="O192:O193" si="70">ROUND(I192*1.5,4)</f>
        <v>36.422699999999999</v>
      </c>
      <c r="V192" s="215">
        <f>(C192-C154)/C154</f>
        <v>2.499927030734661E-2</v>
      </c>
      <c r="W192" s="215">
        <f t="shared" ref="W192:W194" si="71">(D192-D154)/D154</f>
        <v>2.5002298474834237E-2</v>
      </c>
      <c r="X192" s="215"/>
      <c r="Y192" s="215">
        <f t="shared" ref="Y192:AA193" si="72">(F192-F154)/F154</f>
        <v>2.4998590367400077E-2</v>
      </c>
      <c r="Z192" s="215">
        <f t="shared" si="72"/>
        <v>2.4999999999999967E-2</v>
      </c>
      <c r="AA192" s="215">
        <f t="shared" si="72"/>
        <v>2.499939695098408E-2</v>
      </c>
    </row>
    <row r="193" spans="1:27" hidden="1" x14ac:dyDescent="0.2">
      <c r="A193" s="687" t="s">
        <v>76</v>
      </c>
      <c r="B193" s="218">
        <v>2.5000000000000001E-2</v>
      </c>
      <c r="C193" s="690">
        <f t="shared" si="68"/>
        <v>28.796500000000002</v>
      </c>
      <c r="D193" s="690">
        <f t="shared" si="68"/>
        <v>20.569199999999999</v>
      </c>
      <c r="E193" s="690" t="s">
        <v>80</v>
      </c>
      <c r="F193" s="690">
        <f t="shared" si="69"/>
        <v>31.676200000000001</v>
      </c>
      <c r="G193" s="690">
        <f t="shared" si="69"/>
        <v>22.626100000000001</v>
      </c>
      <c r="H193" s="690">
        <f t="shared" si="69"/>
        <v>34.843499999999999</v>
      </c>
      <c r="I193" s="690">
        <f t="shared" si="69"/>
        <v>24.8886</v>
      </c>
      <c r="J193" s="702">
        <f t="shared" ref="J193:K194" si="73">ROUND(C193*1.5,4)</f>
        <v>43.194800000000001</v>
      </c>
      <c r="K193" s="702">
        <f t="shared" si="73"/>
        <v>30.8538</v>
      </c>
      <c r="L193" s="702">
        <f t="shared" ref="L193:N193" si="74">ROUND(F193*1.5,4)</f>
        <v>47.514299999999999</v>
      </c>
      <c r="M193" s="702">
        <f t="shared" si="74"/>
        <v>33.9392</v>
      </c>
      <c r="N193" s="702">
        <f t="shared" si="74"/>
        <v>52.265300000000003</v>
      </c>
      <c r="O193" s="709">
        <f t="shared" si="70"/>
        <v>37.332900000000002</v>
      </c>
      <c r="P193" s="215">
        <f>(C193-C192)/C192</f>
        <v>2.5005339218338453E-2</v>
      </c>
      <c r="Q193" s="215">
        <f>(D193-D192)/D192</f>
        <v>2.4990407470711646E-2</v>
      </c>
      <c r="R193" s="215">
        <f>(F193-F192)/F192</f>
        <v>2.5006957163289479E-2</v>
      </c>
      <c r="S193" s="215">
        <f>(G193-G192)/G192</f>
        <v>2.4992751784872987E-2</v>
      </c>
      <c r="T193" s="215">
        <f t="shared" ref="T193:U193" si="75">(H193-H192)/H192</f>
        <v>2.4992719281988898E-2</v>
      </c>
      <c r="U193" s="215">
        <f t="shared" si="75"/>
        <v>2.49899101384576E-2</v>
      </c>
      <c r="V193" s="215">
        <f t="shared" ref="V193:V194" si="76">(C193-C155)/C155</f>
        <v>2.5001690746455689E-2</v>
      </c>
      <c r="W193" s="215">
        <f t="shared" si="71"/>
        <v>2.5000622897720176E-2</v>
      </c>
      <c r="X193" s="215"/>
      <c r="Y193" s="215">
        <f t="shared" si="72"/>
        <v>2.5000323586896044E-2</v>
      </c>
      <c r="Z193" s="215">
        <f t="shared" si="72"/>
        <v>2.5002038578974539E-2</v>
      </c>
      <c r="AA193" s="215">
        <f t="shared" si="72"/>
        <v>2.4998749768339486E-2</v>
      </c>
    </row>
    <row r="194" spans="1:27" hidden="1" x14ac:dyDescent="0.2">
      <c r="A194" s="687">
        <v>1</v>
      </c>
      <c r="B194" s="218">
        <v>0.03</v>
      </c>
      <c r="C194" s="690">
        <f t="shared" si="68"/>
        <v>29.660299999999999</v>
      </c>
      <c r="D194" s="690">
        <f t="shared" si="68"/>
        <v>21.186299999999999</v>
      </c>
      <c r="E194" s="690" t="s">
        <v>80</v>
      </c>
      <c r="F194" s="690" t="s">
        <v>80</v>
      </c>
      <c r="G194" s="690" t="s">
        <v>80</v>
      </c>
      <c r="H194" s="690" t="s">
        <v>80</v>
      </c>
      <c r="I194" s="690" t="s">
        <v>80</v>
      </c>
      <c r="J194" s="702">
        <f t="shared" si="73"/>
        <v>44.490499999999997</v>
      </c>
      <c r="K194" s="702">
        <f t="shared" si="73"/>
        <v>31.779499999999999</v>
      </c>
      <c r="L194" s="688" t="s">
        <v>80</v>
      </c>
      <c r="M194" s="688" t="s">
        <v>80</v>
      </c>
      <c r="N194" s="688" t="s">
        <v>80</v>
      </c>
      <c r="O194" s="689" t="s">
        <v>80</v>
      </c>
      <c r="P194" s="215">
        <f>(C194-C193)/C193</f>
        <v>2.9996700987967206E-2</v>
      </c>
      <c r="Q194" s="215">
        <f>(D194-D193)/D193</f>
        <v>3.0001166793069283E-2</v>
      </c>
      <c r="R194" s="215"/>
      <c r="S194" s="215"/>
      <c r="T194" s="215"/>
      <c r="U194" s="215"/>
      <c r="V194" s="215">
        <f t="shared" si="76"/>
        <v>2.4999222446080886E-2</v>
      </c>
      <c r="W194" s="215">
        <f t="shared" si="71"/>
        <v>2.4998064790803895E-2</v>
      </c>
      <c r="X194" s="215"/>
      <c r="Y194" s="215"/>
      <c r="Z194" s="215"/>
      <c r="AA194" s="215"/>
    </row>
    <row r="195" spans="1:27" hidden="1" x14ac:dyDescent="0.2">
      <c r="A195" s="687">
        <v>2</v>
      </c>
      <c r="B195" s="218">
        <v>0.03</v>
      </c>
      <c r="C195" s="690" t="s">
        <v>80</v>
      </c>
      <c r="D195" s="690" t="s">
        <v>80</v>
      </c>
      <c r="E195" s="690" t="s">
        <v>80</v>
      </c>
      <c r="F195" s="690">
        <f t="shared" ref="F195:I206" si="77">ROUND(F157*1.025, 4)</f>
        <v>32.626399999999997</v>
      </c>
      <c r="G195" s="690">
        <f t="shared" si="77"/>
        <v>23.3048</v>
      </c>
      <c r="H195" s="690">
        <f t="shared" si="77"/>
        <v>35.8887</v>
      </c>
      <c r="I195" s="690">
        <f t="shared" si="77"/>
        <v>25.6355</v>
      </c>
      <c r="J195" s="688" t="s">
        <v>80</v>
      </c>
      <c r="K195" s="688" t="s">
        <v>80</v>
      </c>
      <c r="L195" s="702">
        <f t="shared" ref="L195:O206" si="78">ROUND(F195*1.5,4)</f>
        <v>48.939599999999999</v>
      </c>
      <c r="M195" s="702">
        <f t="shared" si="78"/>
        <v>34.9572</v>
      </c>
      <c r="N195" s="702">
        <f t="shared" si="78"/>
        <v>53.833100000000002</v>
      </c>
      <c r="O195" s="709">
        <f t="shared" si="78"/>
        <v>38.453299999999999</v>
      </c>
      <c r="P195" s="215"/>
      <c r="Q195" s="215"/>
      <c r="R195" s="215">
        <f>(F195-F193)/F193</f>
        <v>2.9997285027875669E-2</v>
      </c>
      <c r="S195" s="215">
        <f>(G195-G193)/G193</f>
        <v>2.9996331670062413E-2</v>
      </c>
      <c r="T195" s="215">
        <f>(H195-H193)/H193</f>
        <v>2.9996986525463898E-2</v>
      </c>
      <c r="U195" s="215">
        <f>(I195-I193)/I193</f>
        <v>3.0009723327145767E-2</v>
      </c>
      <c r="V195" s="215"/>
      <c r="W195" s="215"/>
      <c r="X195" s="215"/>
      <c r="Y195" s="215">
        <f t="shared" ref="Y195:AA206" si="79">(F195-F157)/F157</f>
        <v>2.5001099570853086E-2</v>
      </c>
      <c r="Z195" s="215">
        <f t="shared" si="79"/>
        <v>2.4999560176633084E-2</v>
      </c>
      <c r="AA195" s="215">
        <f t="shared" si="79"/>
        <v>2.4999000382710704E-2</v>
      </c>
    </row>
    <row r="196" spans="1:27" hidden="1" x14ac:dyDescent="0.2">
      <c r="A196" s="687">
        <v>3</v>
      </c>
      <c r="B196" s="218">
        <v>0.03</v>
      </c>
      <c r="C196" s="690">
        <f t="shared" ref="C196:E206" si="80">ROUND(C158*1.025, 4)</f>
        <v>30.5501</v>
      </c>
      <c r="D196" s="690">
        <f t="shared" si="80"/>
        <v>21.8218</v>
      </c>
      <c r="E196" s="690">
        <f t="shared" si="80"/>
        <v>2.1821000000000002</v>
      </c>
      <c r="F196" s="690">
        <f t="shared" si="77"/>
        <v>33.6051</v>
      </c>
      <c r="G196" s="690">
        <f t="shared" si="77"/>
        <v>24.004100000000001</v>
      </c>
      <c r="H196" s="690">
        <f t="shared" si="77"/>
        <v>36.965600000000002</v>
      </c>
      <c r="I196" s="690">
        <f t="shared" si="77"/>
        <v>26.404399999999999</v>
      </c>
      <c r="J196" s="702">
        <f>ROUND(C196*1.5,4)</f>
        <v>45.825200000000002</v>
      </c>
      <c r="K196" s="702">
        <f>ROUND(D196*1.5,4)</f>
        <v>32.732700000000001</v>
      </c>
      <c r="L196" s="702">
        <f>ROUND(F196*1.5,4)</f>
        <v>50.407699999999998</v>
      </c>
      <c r="M196" s="702">
        <f>ROUND(G196*1.5,4)</f>
        <v>36.0062</v>
      </c>
      <c r="N196" s="702">
        <f t="shared" si="78"/>
        <v>55.448399999999999</v>
      </c>
      <c r="O196" s="709">
        <f t="shared" si="78"/>
        <v>39.6066</v>
      </c>
      <c r="P196" s="215">
        <f>(C196-C194)/C194</f>
        <v>2.9999696564094128E-2</v>
      </c>
      <c r="Q196" s="215">
        <f>(D196-D194)/D194</f>
        <v>2.9995799172106524E-2</v>
      </c>
      <c r="R196" s="215">
        <f t="shared" ref="R196:U206" si="81">(F196-F195)/F195</f>
        <v>2.9997180197631475E-2</v>
      </c>
      <c r="S196" s="215">
        <f t="shared" si="81"/>
        <v>3.0006693899969145E-2</v>
      </c>
      <c r="T196" s="215">
        <f t="shared" si="81"/>
        <v>3.0006659477774394E-2</v>
      </c>
      <c r="U196" s="215">
        <f t="shared" si="81"/>
        <v>2.9993563612958535E-2</v>
      </c>
      <c r="V196" s="215">
        <f t="shared" ref="V196:X206" si="82">(C196-C158)/C158</f>
        <v>2.499916121456134E-2</v>
      </c>
      <c r="W196" s="215">
        <f t="shared" si="82"/>
        <v>2.4998121148354105E-2</v>
      </c>
      <c r="X196" s="215">
        <f t="shared" si="82"/>
        <v>2.4989431161632939E-2</v>
      </c>
      <c r="Y196" s="215">
        <f t="shared" si="79"/>
        <v>2.4998856201674559E-2</v>
      </c>
      <c r="Z196" s="215">
        <f t="shared" si="79"/>
        <v>2.5001494538529189E-2</v>
      </c>
      <c r="AA196" s="215">
        <f t="shared" si="79"/>
        <v>2.5000000000000053E-2</v>
      </c>
    </row>
    <row r="197" spans="1:27" hidden="1" x14ac:dyDescent="0.2">
      <c r="A197" s="687">
        <v>5</v>
      </c>
      <c r="B197" s="218">
        <v>0.03</v>
      </c>
      <c r="C197" s="690">
        <f t="shared" si="80"/>
        <v>31.4666</v>
      </c>
      <c r="D197" s="690">
        <f t="shared" si="80"/>
        <v>22.476500000000001</v>
      </c>
      <c r="E197" s="690">
        <f t="shared" si="80"/>
        <v>2.2477</v>
      </c>
      <c r="F197" s="690">
        <f t="shared" si="77"/>
        <v>34.613300000000002</v>
      </c>
      <c r="G197" s="690">
        <f t="shared" si="77"/>
        <v>24.7242</v>
      </c>
      <c r="H197" s="690">
        <f t="shared" si="77"/>
        <v>38.0747</v>
      </c>
      <c r="I197" s="690">
        <f t="shared" si="77"/>
        <v>27.1966</v>
      </c>
      <c r="J197" s="702">
        <f t="shared" ref="J197:K206" si="83">ROUND(C197*1.5,4)</f>
        <v>47.1999</v>
      </c>
      <c r="K197" s="702">
        <f t="shared" si="83"/>
        <v>33.714799999999997</v>
      </c>
      <c r="L197" s="702">
        <f t="shared" ref="L197:M206" si="84">ROUND(F197*1.5,4)</f>
        <v>51.92</v>
      </c>
      <c r="M197" s="702">
        <f t="shared" si="84"/>
        <v>37.086300000000001</v>
      </c>
      <c r="N197" s="702">
        <f t="shared" si="78"/>
        <v>57.112099999999998</v>
      </c>
      <c r="O197" s="709">
        <f t="shared" si="78"/>
        <v>40.794899999999998</v>
      </c>
      <c r="P197" s="215">
        <f t="shared" ref="P197:Q206" si="85">(C197-C196)/C196</f>
        <v>2.9999901800648744E-2</v>
      </c>
      <c r="Q197" s="215">
        <f t="shared" si="85"/>
        <v>3.0002107983759446E-2</v>
      </c>
      <c r="R197" s="215">
        <f t="shared" si="81"/>
        <v>3.0001398597236793E-2</v>
      </c>
      <c r="S197" s="215">
        <f t="shared" si="81"/>
        <v>2.9999041830353922E-2</v>
      </c>
      <c r="T197" s="215">
        <f t="shared" si="81"/>
        <v>3.0003570887527808E-2</v>
      </c>
      <c r="U197" s="215">
        <f t="shared" si="81"/>
        <v>3.000257532835441E-2</v>
      </c>
      <c r="V197" s="215">
        <f t="shared" si="82"/>
        <v>2.5000732920509014E-2</v>
      </c>
      <c r="W197" s="215">
        <f t="shared" si="82"/>
        <v>2.499965797622257E-2</v>
      </c>
      <c r="X197" s="215">
        <f t="shared" si="82"/>
        <v>2.4989739614209579E-2</v>
      </c>
      <c r="Y197" s="215">
        <f t="shared" si="79"/>
        <v>2.4999185646049218E-2</v>
      </c>
      <c r="Z197" s="215">
        <f t="shared" si="79"/>
        <v>2.4998756280781964E-2</v>
      </c>
      <c r="AA197" s="215">
        <f t="shared" si="79"/>
        <v>2.5001346039950443E-2</v>
      </c>
    </row>
    <row r="198" spans="1:27" hidden="1" x14ac:dyDescent="0.2">
      <c r="A198" s="687">
        <v>7</v>
      </c>
      <c r="B198" s="218">
        <v>0.03</v>
      </c>
      <c r="C198" s="710">
        <f t="shared" si="80"/>
        <v>32.410499999999999</v>
      </c>
      <c r="D198" s="690">
        <f t="shared" si="80"/>
        <v>23.1508</v>
      </c>
      <c r="E198" s="690">
        <f t="shared" si="80"/>
        <v>2.3153000000000001</v>
      </c>
      <c r="F198" s="690">
        <f t="shared" si="77"/>
        <v>35.651400000000002</v>
      </c>
      <c r="G198" s="690">
        <f t="shared" si="77"/>
        <v>25.466100000000001</v>
      </c>
      <c r="H198" s="690">
        <f t="shared" si="77"/>
        <v>39.216900000000003</v>
      </c>
      <c r="I198" s="690">
        <f t="shared" si="77"/>
        <v>28.012599999999999</v>
      </c>
      <c r="J198" s="702">
        <f t="shared" si="83"/>
        <v>48.6158</v>
      </c>
      <c r="K198" s="702">
        <f t="shared" si="83"/>
        <v>34.726199999999999</v>
      </c>
      <c r="L198" s="702">
        <f t="shared" si="84"/>
        <v>53.4771</v>
      </c>
      <c r="M198" s="702">
        <f t="shared" si="84"/>
        <v>38.199199999999998</v>
      </c>
      <c r="N198" s="702">
        <f t="shared" si="78"/>
        <v>58.825400000000002</v>
      </c>
      <c r="O198" s="709">
        <f t="shared" si="78"/>
        <v>42.018900000000002</v>
      </c>
      <c r="P198" s="215">
        <f t="shared" si="85"/>
        <v>2.9996885586621985E-2</v>
      </c>
      <c r="Q198" s="215">
        <f t="shared" si="85"/>
        <v>3.0000222454563599E-2</v>
      </c>
      <c r="R198" s="215">
        <f t="shared" si="81"/>
        <v>2.9991361702004719E-2</v>
      </c>
      <c r="S198" s="215">
        <f t="shared" si="81"/>
        <v>3.0007037639236098E-2</v>
      </c>
      <c r="T198" s="215">
        <f t="shared" si="81"/>
        <v>2.9998923169453798E-2</v>
      </c>
      <c r="U198" s="215">
        <f t="shared" si="81"/>
        <v>3.0003750468808561E-2</v>
      </c>
      <c r="V198" s="215">
        <f t="shared" si="82"/>
        <v>2.4999999999999935E-2</v>
      </c>
      <c r="W198" s="215">
        <f t="shared" si="82"/>
        <v>2.5002103063388632E-2</v>
      </c>
      <c r="X198" s="215">
        <f t="shared" si="82"/>
        <v>2.5013281388347894E-2</v>
      </c>
      <c r="Y198" s="215">
        <f t="shared" si="79"/>
        <v>2.4998634347174885E-2</v>
      </c>
      <c r="Z198" s="215">
        <f t="shared" si="79"/>
        <v>2.4998993761320268E-2</v>
      </c>
      <c r="AA198" s="215">
        <f t="shared" si="79"/>
        <v>2.4999738633156098E-2</v>
      </c>
    </row>
    <row r="199" spans="1:27" hidden="1" x14ac:dyDescent="0.2">
      <c r="A199" s="687">
        <v>9</v>
      </c>
      <c r="B199" s="218">
        <v>0.03</v>
      </c>
      <c r="C199" s="690">
        <f t="shared" si="80"/>
        <v>33.382899999999999</v>
      </c>
      <c r="D199" s="690">
        <f t="shared" si="80"/>
        <v>23.845400000000001</v>
      </c>
      <c r="E199" s="690">
        <f t="shared" si="80"/>
        <v>2.3845000000000001</v>
      </c>
      <c r="F199" s="690">
        <f t="shared" si="77"/>
        <v>36.7211</v>
      </c>
      <c r="G199" s="690">
        <f t="shared" si="77"/>
        <v>26.229900000000001</v>
      </c>
      <c r="H199" s="690">
        <f t="shared" si="77"/>
        <v>40.3934</v>
      </c>
      <c r="I199" s="690">
        <f t="shared" si="77"/>
        <v>28.852900000000002</v>
      </c>
      <c r="J199" s="702">
        <f t="shared" si="83"/>
        <v>50.074399999999997</v>
      </c>
      <c r="K199" s="702">
        <f t="shared" si="83"/>
        <v>35.768099999999997</v>
      </c>
      <c r="L199" s="702">
        <f t="shared" si="84"/>
        <v>55.081699999999998</v>
      </c>
      <c r="M199" s="702">
        <f t="shared" si="84"/>
        <v>39.344900000000003</v>
      </c>
      <c r="N199" s="702">
        <f t="shared" si="78"/>
        <v>60.5901</v>
      </c>
      <c r="O199" s="709">
        <f t="shared" si="78"/>
        <v>43.279400000000003</v>
      </c>
      <c r="P199" s="215">
        <f t="shared" si="85"/>
        <v>3.0002622606871244E-2</v>
      </c>
      <c r="Q199" s="215">
        <f t="shared" si="85"/>
        <v>3.0003282823919744E-2</v>
      </c>
      <c r="R199" s="215">
        <f t="shared" si="81"/>
        <v>3.0004431803519565E-2</v>
      </c>
      <c r="S199" s="215">
        <f t="shared" si="81"/>
        <v>2.999281397622721E-2</v>
      </c>
      <c r="T199" s="215">
        <f t="shared" si="81"/>
        <v>2.999982150552433E-2</v>
      </c>
      <c r="U199" s="215">
        <f t="shared" si="81"/>
        <v>2.999721553872196E-2</v>
      </c>
      <c r="V199" s="215">
        <f t="shared" si="82"/>
        <v>2.4999462674285423E-2</v>
      </c>
      <c r="W199" s="215">
        <f t="shared" si="82"/>
        <v>2.5000214926194416E-2</v>
      </c>
      <c r="X199" s="215">
        <f t="shared" si="82"/>
        <v>2.5018269354769487E-2</v>
      </c>
      <c r="Y199" s="215">
        <f t="shared" si="79"/>
        <v>2.4998953259549813E-2</v>
      </c>
      <c r="Z199" s="215">
        <f t="shared" si="79"/>
        <v>2.5001856186572191E-2</v>
      </c>
      <c r="AA199" s="215">
        <f t="shared" si="79"/>
        <v>2.4999873122852578E-2</v>
      </c>
    </row>
    <row r="200" spans="1:27" hidden="1" x14ac:dyDescent="0.2">
      <c r="A200" s="687">
        <v>11</v>
      </c>
      <c r="B200" s="218">
        <v>0.03</v>
      </c>
      <c r="C200" s="690">
        <f t="shared" si="80"/>
        <v>34.384300000000003</v>
      </c>
      <c r="D200" s="690">
        <f t="shared" si="80"/>
        <v>24.560600000000001</v>
      </c>
      <c r="E200" s="690">
        <f t="shared" si="80"/>
        <v>2.456</v>
      </c>
      <c r="F200" s="690">
        <f t="shared" si="77"/>
        <v>37.822699999999998</v>
      </c>
      <c r="G200" s="690">
        <f t="shared" si="77"/>
        <v>27.0166</v>
      </c>
      <c r="H200" s="690">
        <f t="shared" si="77"/>
        <v>41.605200000000004</v>
      </c>
      <c r="I200" s="690">
        <f t="shared" si="77"/>
        <v>29.718399999999999</v>
      </c>
      <c r="J200" s="702">
        <f t="shared" si="83"/>
        <v>51.576500000000003</v>
      </c>
      <c r="K200" s="702">
        <f t="shared" si="83"/>
        <v>36.840899999999998</v>
      </c>
      <c r="L200" s="702">
        <f t="shared" si="84"/>
        <v>56.734099999999998</v>
      </c>
      <c r="M200" s="702">
        <f t="shared" si="84"/>
        <v>40.524900000000002</v>
      </c>
      <c r="N200" s="702">
        <f t="shared" si="78"/>
        <v>62.407800000000002</v>
      </c>
      <c r="O200" s="709">
        <f t="shared" si="78"/>
        <v>44.577599999999997</v>
      </c>
      <c r="P200" s="215">
        <f t="shared" si="85"/>
        <v>2.9997393875307532E-2</v>
      </c>
      <c r="Q200" s="215">
        <f t="shared" si="85"/>
        <v>2.9993206236842297E-2</v>
      </c>
      <c r="R200" s="215">
        <f t="shared" si="81"/>
        <v>2.9999101334110299E-2</v>
      </c>
      <c r="S200" s="215">
        <f t="shared" si="81"/>
        <v>2.9992489487188273E-2</v>
      </c>
      <c r="T200" s="215">
        <f t="shared" si="81"/>
        <v>2.9999950486960834E-2</v>
      </c>
      <c r="U200" s="215">
        <f t="shared" si="81"/>
        <v>2.9996984705176852E-2</v>
      </c>
      <c r="V200" s="215">
        <f t="shared" si="82"/>
        <v>2.4998733071601033E-2</v>
      </c>
      <c r="W200" s="215">
        <f t="shared" si="82"/>
        <v>2.4998330662393171E-2</v>
      </c>
      <c r="X200" s="215">
        <f t="shared" si="82"/>
        <v>2.4998956637869805E-2</v>
      </c>
      <c r="Y200" s="215">
        <f t="shared" si="79"/>
        <v>2.4999864499379392E-2</v>
      </c>
      <c r="Z200" s="215">
        <f t="shared" si="79"/>
        <v>2.4998387567959236E-2</v>
      </c>
      <c r="AA200" s="215">
        <f t="shared" si="79"/>
        <v>2.5000985454688818E-2</v>
      </c>
    </row>
    <row r="201" spans="1:27" hidden="1" x14ac:dyDescent="0.2">
      <c r="A201" s="687">
        <v>13</v>
      </c>
      <c r="B201" s="218">
        <v>0.03</v>
      </c>
      <c r="C201" s="690">
        <f t="shared" si="80"/>
        <v>35.415900000000001</v>
      </c>
      <c r="D201" s="690">
        <f t="shared" si="80"/>
        <v>25.297499999999999</v>
      </c>
      <c r="E201" s="690">
        <f t="shared" si="80"/>
        <v>2.5297999999999998</v>
      </c>
      <c r="F201" s="690">
        <f t="shared" si="77"/>
        <v>38.9574</v>
      </c>
      <c r="G201" s="690">
        <f t="shared" si="77"/>
        <v>27.827200000000001</v>
      </c>
      <c r="H201" s="690">
        <f t="shared" si="77"/>
        <v>42.853499999999997</v>
      </c>
      <c r="I201" s="690">
        <f t="shared" si="77"/>
        <v>30.610099999999999</v>
      </c>
      <c r="J201" s="702">
        <f t="shared" si="83"/>
        <v>53.123899999999999</v>
      </c>
      <c r="K201" s="702">
        <f t="shared" si="83"/>
        <v>37.946300000000001</v>
      </c>
      <c r="L201" s="702">
        <f t="shared" si="84"/>
        <v>58.436100000000003</v>
      </c>
      <c r="M201" s="702">
        <f t="shared" si="84"/>
        <v>41.7408</v>
      </c>
      <c r="N201" s="702">
        <f t="shared" si="78"/>
        <v>64.280299999999997</v>
      </c>
      <c r="O201" s="709">
        <f t="shared" si="78"/>
        <v>45.915199999999999</v>
      </c>
      <c r="P201" s="215">
        <f t="shared" si="85"/>
        <v>3.0002064895897178E-2</v>
      </c>
      <c r="Q201" s="215">
        <f t="shared" si="85"/>
        <v>3.0003338680651064E-2</v>
      </c>
      <c r="R201" s="215">
        <f t="shared" si="81"/>
        <v>3.0000502343830619E-2</v>
      </c>
      <c r="S201" s="215">
        <f t="shared" si="81"/>
        <v>3.0003775456571177E-2</v>
      </c>
      <c r="T201" s="215">
        <f t="shared" si="81"/>
        <v>3.0003461105823147E-2</v>
      </c>
      <c r="U201" s="215">
        <f t="shared" si="81"/>
        <v>3.0004980079681283E-2</v>
      </c>
      <c r="V201" s="215">
        <f t="shared" si="82"/>
        <v>2.4999927645497598E-2</v>
      </c>
      <c r="W201" s="215">
        <f t="shared" si="82"/>
        <v>2.4999493527278659E-2</v>
      </c>
      <c r="X201" s="215">
        <f t="shared" si="82"/>
        <v>2.499898707507785E-2</v>
      </c>
      <c r="Y201" s="215">
        <f t="shared" si="79"/>
        <v>2.5000526216085436E-2</v>
      </c>
      <c r="Z201" s="215">
        <f t="shared" si="79"/>
        <v>2.4999539569405409E-2</v>
      </c>
      <c r="AA201" s="215">
        <f t="shared" si="79"/>
        <v>2.4999820609783084E-2</v>
      </c>
    </row>
    <row r="202" spans="1:27" hidden="1" x14ac:dyDescent="0.2">
      <c r="A202" s="687">
        <v>15</v>
      </c>
      <c r="B202" s="218">
        <v>0.03</v>
      </c>
      <c r="C202" s="690">
        <f t="shared" si="80"/>
        <v>36.478299999999997</v>
      </c>
      <c r="D202" s="690">
        <f t="shared" si="80"/>
        <v>26.0565</v>
      </c>
      <c r="E202" s="690">
        <f t="shared" si="80"/>
        <v>2.6055999999999999</v>
      </c>
      <c r="F202" s="690">
        <f t="shared" si="77"/>
        <v>40.126199999999997</v>
      </c>
      <c r="G202" s="690">
        <f t="shared" si="77"/>
        <v>28.662099999999999</v>
      </c>
      <c r="H202" s="690">
        <f t="shared" si="77"/>
        <v>44.139099999999999</v>
      </c>
      <c r="I202" s="690">
        <f t="shared" si="77"/>
        <v>31.528500000000001</v>
      </c>
      <c r="J202" s="702">
        <f t="shared" si="83"/>
        <v>54.717500000000001</v>
      </c>
      <c r="K202" s="702">
        <f t="shared" si="83"/>
        <v>39.084800000000001</v>
      </c>
      <c r="L202" s="702">
        <f t="shared" si="84"/>
        <v>60.189300000000003</v>
      </c>
      <c r="M202" s="702">
        <f t="shared" si="84"/>
        <v>42.993200000000002</v>
      </c>
      <c r="N202" s="702">
        <f t="shared" si="78"/>
        <v>66.208699999999993</v>
      </c>
      <c r="O202" s="709">
        <f t="shared" si="78"/>
        <v>47.2928</v>
      </c>
      <c r="P202" s="215">
        <f t="shared" si="85"/>
        <v>2.9997825835288577E-2</v>
      </c>
      <c r="Q202" s="215">
        <f t="shared" si="85"/>
        <v>3.0002964719833991E-2</v>
      </c>
      <c r="R202" s="215">
        <f t="shared" si="81"/>
        <v>3.00020021870042E-2</v>
      </c>
      <c r="S202" s="215">
        <f t="shared" si="81"/>
        <v>3.0003018629254741E-2</v>
      </c>
      <c r="T202" s="215">
        <f t="shared" si="81"/>
        <v>2.9999883323415879E-2</v>
      </c>
      <c r="U202" s="215">
        <f t="shared" si="81"/>
        <v>3.0003168888700197E-2</v>
      </c>
      <c r="V202" s="215">
        <f t="shared" si="82"/>
        <v>2.4999578516715963E-2</v>
      </c>
      <c r="W202" s="215">
        <f t="shared" si="82"/>
        <v>2.499901656111091E-2</v>
      </c>
      <c r="X202" s="215">
        <f t="shared" si="82"/>
        <v>2.5019669551534267E-2</v>
      </c>
      <c r="Y202" s="215">
        <f t="shared" si="79"/>
        <v>2.5000319305191809E-2</v>
      </c>
      <c r="Z202" s="215">
        <f t="shared" si="79"/>
        <v>2.5000894038550863E-2</v>
      </c>
      <c r="AA202" s="215">
        <f t="shared" si="79"/>
        <v>2.5000870827285901E-2</v>
      </c>
    </row>
    <row r="203" spans="1:27" hidden="1" x14ac:dyDescent="0.2">
      <c r="A203" s="687">
        <v>17</v>
      </c>
      <c r="B203" s="218">
        <v>0.03</v>
      </c>
      <c r="C203" s="690">
        <f t="shared" si="80"/>
        <v>37.572699999999998</v>
      </c>
      <c r="D203" s="690">
        <f t="shared" si="80"/>
        <v>26.838200000000001</v>
      </c>
      <c r="E203" s="690">
        <f t="shared" si="80"/>
        <v>2.6839</v>
      </c>
      <c r="F203" s="690">
        <f t="shared" si="77"/>
        <v>41.329799999999999</v>
      </c>
      <c r="G203" s="690">
        <f t="shared" si="77"/>
        <v>29.522099999999998</v>
      </c>
      <c r="H203" s="690">
        <f t="shared" si="77"/>
        <v>45.463200000000001</v>
      </c>
      <c r="I203" s="690">
        <f t="shared" si="77"/>
        <v>32.474299999999999</v>
      </c>
      <c r="J203" s="702">
        <f t="shared" si="83"/>
        <v>56.359099999999998</v>
      </c>
      <c r="K203" s="702">
        <f t="shared" si="83"/>
        <v>40.257300000000001</v>
      </c>
      <c r="L203" s="702">
        <f t="shared" si="84"/>
        <v>61.994700000000002</v>
      </c>
      <c r="M203" s="702">
        <f t="shared" si="84"/>
        <v>44.283200000000001</v>
      </c>
      <c r="N203" s="702">
        <f t="shared" si="78"/>
        <v>68.194800000000001</v>
      </c>
      <c r="O203" s="709">
        <f t="shared" si="78"/>
        <v>48.711500000000001</v>
      </c>
      <c r="P203" s="215">
        <f t="shared" si="85"/>
        <v>3.0001398091468089E-2</v>
      </c>
      <c r="Q203" s="215">
        <f t="shared" si="85"/>
        <v>3.0000191890699086E-2</v>
      </c>
      <c r="R203" s="215">
        <f t="shared" si="81"/>
        <v>2.9995364624609399E-2</v>
      </c>
      <c r="S203" s="215">
        <f t="shared" si="81"/>
        <v>3.0004779831205652E-2</v>
      </c>
      <c r="T203" s="215">
        <f t="shared" si="81"/>
        <v>2.9998346137551545E-2</v>
      </c>
      <c r="U203" s="215">
        <f t="shared" si="81"/>
        <v>2.9998255546568927E-2</v>
      </c>
      <c r="V203" s="215">
        <f t="shared" si="82"/>
        <v>2.4999795396698409E-2</v>
      </c>
      <c r="W203" s="215">
        <f t="shared" si="82"/>
        <v>2.5000381918452854E-2</v>
      </c>
      <c r="X203" s="215">
        <f t="shared" si="82"/>
        <v>2.5015276504735763E-2</v>
      </c>
      <c r="Y203" s="215">
        <f t="shared" si="79"/>
        <v>2.4998883978393709E-2</v>
      </c>
      <c r="Z203" s="215">
        <f t="shared" si="79"/>
        <v>2.5001735990556165E-2</v>
      </c>
      <c r="AA203" s="215">
        <f t="shared" si="79"/>
        <v>2.5000958193455842E-2</v>
      </c>
    </row>
    <row r="204" spans="1:27" hidden="1" x14ac:dyDescent="0.2">
      <c r="A204" s="687">
        <v>19</v>
      </c>
      <c r="B204" s="218">
        <v>0.03</v>
      </c>
      <c r="C204" s="690">
        <f t="shared" si="80"/>
        <v>38.6999</v>
      </c>
      <c r="D204" s="690">
        <f t="shared" si="80"/>
        <v>27.6433</v>
      </c>
      <c r="E204" s="690">
        <f t="shared" si="80"/>
        <v>2.7644000000000002</v>
      </c>
      <c r="F204" s="690">
        <f t="shared" si="77"/>
        <v>42.569699999999997</v>
      </c>
      <c r="G204" s="690">
        <f t="shared" si="77"/>
        <v>30.407800000000002</v>
      </c>
      <c r="H204" s="690">
        <f t="shared" si="77"/>
        <v>46.826999999999998</v>
      </c>
      <c r="I204" s="690">
        <f t="shared" si="77"/>
        <v>33.448599999999999</v>
      </c>
      <c r="J204" s="702">
        <f t="shared" si="83"/>
        <v>58.049900000000001</v>
      </c>
      <c r="K204" s="702">
        <f t="shared" si="83"/>
        <v>41.465000000000003</v>
      </c>
      <c r="L204" s="702">
        <f t="shared" si="84"/>
        <v>63.854599999999998</v>
      </c>
      <c r="M204" s="702">
        <f t="shared" si="84"/>
        <v>45.611699999999999</v>
      </c>
      <c r="N204" s="702">
        <f t="shared" si="78"/>
        <v>70.240499999999997</v>
      </c>
      <c r="O204" s="709">
        <f t="shared" si="78"/>
        <v>50.172899999999998</v>
      </c>
      <c r="P204" s="215">
        <f t="shared" si="85"/>
        <v>3.000050568630953E-2</v>
      </c>
      <c r="Q204" s="215">
        <f t="shared" si="85"/>
        <v>2.9998286025143248E-2</v>
      </c>
      <c r="R204" s="215">
        <f t="shared" si="81"/>
        <v>3.00001451737003E-2</v>
      </c>
      <c r="S204" s="215">
        <f t="shared" si="81"/>
        <v>3.0001253298376589E-2</v>
      </c>
      <c r="T204" s="215">
        <f t="shared" si="81"/>
        <v>2.9997888402048197E-2</v>
      </c>
      <c r="U204" s="215">
        <f t="shared" si="81"/>
        <v>3.0002186344278384E-2</v>
      </c>
      <c r="V204" s="215">
        <f t="shared" si="82"/>
        <v>2.4999999999999981E-2</v>
      </c>
      <c r="W204" s="215">
        <f t="shared" si="82"/>
        <v>2.4998980314508049E-2</v>
      </c>
      <c r="X204" s="215">
        <f t="shared" si="82"/>
        <v>2.4990730441231044E-2</v>
      </c>
      <c r="Y204" s="215">
        <f t="shared" si="79"/>
        <v>2.5000361172510428E-2</v>
      </c>
      <c r="Z204" s="215">
        <f t="shared" si="79"/>
        <v>2.5001601154179404E-2</v>
      </c>
      <c r="AA204" s="215">
        <f t="shared" si="79"/>
        <v>2.4999507495912201E-2</v>
      </c>
    </row>
    <row r="205" spans="1:27" hidden="1" x14ac:dyDescent="0.2">
      <c r="A205" s="687">
        <v>21</v>
      </c>
      <c r="B205" s="218">
        <v>0.03</v>
      </c>
      <c r="C205" s="690">
        <f t="shared" si="80"/>
        <v>39.860799999999998</v>
      </c>
      <c r="D205" s="690">
        <f t="shared" si="80"/>
        <v>28.472799999999999</v>
      </c>
      <c r="E205" s="690">
        <f t="shared" si="80"/>
        <v>2.8471000000000002</v>
      </c>
      <c r="F205" s="690">
        <f t="shared" si="77"/>
        <v>43.847099999999998</v>
      </c>
      <c r="G205" s="690">
        <f t="shared" si="77"/>
        <v>31.319800000000001</v>
      </c>
      <c r="H205" s="690">
        <f t="shared" si="77"/>
        <v>48.231999999999999</v>
      </c>
      <c r="I205" s="690">
        <f t="shared" si="77"/>
        <v>34.451900000000002</v>
      </c>
      <c r="J205" s="702">
        <f t="shared" si="83"/>
        <v>59.791200000000003</v>
      </c>
      <c r="K205" s="702">
        <f t="shared" si="83"/>
        <v>42.709200000000003</v>
      </c>
      <c r="L205" s="702">
        <f t="shared" si="84"/>
        <v>65.770700000000005</v>
      </c>
      <c r="M205" s="702">
        <f t="shared" si="84"/>
        <v>46.979700000000001</v>
      </c>
      <c r="N205" s="702">
        <f t="shared" si="78"/>
        <v>72.347999999999999</v>
      </c>
      <c r="O205" s="709">
        <f t="shared" si="78"/>
        <v>51.677900000000001</v>
      </c>
      <c r="P205" s="215">
        <f t="shared" si="85"/>
        <v>2.9997493533574972E-2</v>
      </c>
      <c r="Q205" s="215">
        <f t="shared" si="85"/>
        <v>3.0007271201339909E-2</v>
      </c>
      <c r="R205" s="215">
        <f t="shared" si="81"/>
        <v>3.0007258683993548E-2</v>
      </c>
      <c r="S205" s="215">
        <f t="shared" si="81"/>
        <v>2.9992304606054992E-2</v>
      </c>
      <c r="T205" s="215">
        <f t="shared" si="81"/>
        <v>3.0004057488201275E-2</v>
      </c>
      <c r="U205" s="215">
        <f t="shared" si="81"/>
        <v>2.9995276334435612E-2</v>
      </c>
      <c r="V205" s="215">
        <f t="shared" si="82"/>
        <v>2.4999614282848984E-2</v>
      </c>
      <c r="W205" s="215">
        <f t="shared" si="82"/>
        <v>2.5001529971236464E-2</v>
      </c>
      <c r="X205" s="215">
        <f t="shared" si="82"/>
        <v>2.4984699571588134E-2</v>
      </c>
      <c r="Y205" s="215">
        <f t="shared" si="79"/>
        <v>2.4999006491699987E-2</v>
      </c>
      <c r="Z205" s="215">
        <f t="shared" si="79"/>
        <v>2.50000818172595E-2</v>
      </c>
      <c r="AA205" s="215">
        <f t="shared" si="79"/>
        <v>2.5000212514557269E-2</v>
      </c>
    </row>
    <row r="206" spans="1:27" hidden="1" x14ac:dyDescent="0.2">
      <c r="A206" s="692">
        <v>23</v>
      </c>
      <c r="B206" s="371">
        <v>0.02</v>
      </c>
      <c r="C206" s="711">
        <f t="shared" si="80"/>
        <v>40.658200000000001</v>
      </c>
      <c r="D206" s="711">
        <f t="shared" si="80"/>
        <v>29.042100000000001</v>
      </c>
      <c r="E206" s="711">
        <f t="shared" si="80"/>
        <v>2.9043999999999999</v>
      </c>
      <c r="F206" s="711">
        <f t="shared" si="77"/>
        <v>44.7241</v>
      </c>
      <c r="G206" s="711">
        <f t="shared" si="77"/>
        <v>31.9465</v>
      </c>
      <c r="H206" s="711">
        <f t="shared" si="77"/>
        <v>49.1965</v>
      </c>
      <c r="I206" s="711">
        <f t="shared" si="77"/>
        <v>35.140999999999998</v>
      </c>
      <c r="J206" s="712">
        <f t="shared" si="83"/>
        <v>60.987299999999998</v>
      </c>
      <c r="K206" s="712">
        <f t="shared" si="83"/>
        <v>43.563200000000002</v>
      </c>
      <c r="L206" s="712">
        <f t="shared" si="84"/>
        <v>67.086200000000005</v>
      </c>
      <c r="M206" s="712">
        <f t="shared" si="84"/>
        <v>47.919800000000002</v>
      </c>
      <c r="N206" s="712">
        <f t="shared" si="78"/>
        <v>73.794799999999995</v>
      </c>
      <c r="O206" s="713">
        <f t="shared" si="78"/>
        <v>52.711500000000001</v>
      </c>
      <c r="P206" s="215">
        <f t="shared" si="85"/>
        <v>2.0004616063902463E-2</v>
      </c>
      <c r="Q206" s="215">
        <f t="shared" si="85"/>
        <v>1.9994521086791672E-2</v>
      </c>
      <c r="R206" s="215">
        <f t="shared" si="81"/>
        <v>2.0001322778473433E-2</v>
      </c>
      <c r="S206" s="215">
        <f t="shared" si="81"/>
        <v>2.0009706319963714E-2</v>
      </c>
      <c r="T206" s="215">
        <f t="shared" si="81"/>
        <v>1.9997097362746744E-2</v>
      </c>
      <c r="U206" s="215">
        <f t="shared" si="81"/>
        <v>2.0001799610471303E-2</v>
      </c>
      <c r="V206" s="215">
        <f t="shared" si="82"/>
        <v>2.5000945382123496E-2</v>
      </c>
      <c r="W206" s="215">
        <f t="shared" si="82"/>
        <v>2.4998411790864667E-2</v>
      </c>
      <c r="X206" s="215">
        <f t="shared" si="82"/>
        <v>2.4985883681535766E-2</v>
      </c>
      <c r="Y206" s="215">
        <f t="shared" si="79"/>
        <v>2.4999255156039117E-2</v>
      </c>
      <c r="Z206" s="215">
        <f t="shared" si="79"/>
        <v>2.5000561485916312E-2</v>
      </c>
      <c r="AA206" s="215">
        <f t="shared" si="79"/>
        <v>2.4999687477863006E-2</v>
      </c>
    </row>
    <row r="207" spans="1:27" hidden="1" x14ac:dyDescent="0.2">
      <c r="A207" s="673" t="s">
        <v>175</v>
      </c>
    </row>
    <row r="208" spans="1:27" hidden="1" x14ac:dyDescent="0.2">
      <c r="A208" s="674" t="s">
        <v>65</v>
      </c>
      <c r="B208" s="675" t="s">
        <v>159</v>
      </c>
      <c r="C208" s="675" t="s">
        <v>82</v>
      </c>
      <c r="D208" s="675" t="s">
        <v>83</v>
      </c>
      <c r="E208" s="676" t="s">
        <v>84</v>
      </c>
    </row>
    <row r="209" spans="1:5" hidden="1" x14ac:dyDescent="0.2">
      <c r="A209" s="679" t="s">
        <v>85</v>
      </c>
      <c r="B209" s="680" t="s">
        <v>174</v>
      </c>
      <c r="C209" s="680"/>
      <c r="D209" s="680"/>
      <c r="E209" s="681"/>
    </row>
    <row r="210" spans="1:5" hidden="1" x14ac:dyDescent="0.2">
      <c r="A210" s="682" t="s">
        <v>66</v>
      </c>
      <c r="B210" s="684" t="s">
        <v>80</v>
      </c>
      <c r="C210" s="105">
        <f>ROUND(C192*2080,0)</f>
        <v>58436</v>
      </c>
      <c r="D210" s="105">
        <f>ROUND(F192*2080,0)</f>
        <v>64279</v>
      </c>
      <c r="E210" s="106">
        <f>ROUND(H192*2080,0)</f>
        <v>70707</v>
      </c>
    </row>
    <row r="211" spans="1:5" hidden="1" x14ac:dyDescent="0.2">
      <c r="A211" s="687" t="s">
        <v>76</v>
      </c>
      <c r="B211" s="218">
        <v>2.5000000000000001E-2</v>
      </c>
      <c r="C211" s="107">
        <f>ROUND(C193*2080,0)</f>
        <v>59897</v>
      </c>
      <c r="D211" s="107">
        <f>ROUND(F193*2080,0)</f>
        <v>65886</v>
      </c>
      <c r="E211" s="108">
        <f>ROUND(H193*2080,0)</f>
        <v>72474</v>
      </c>
    </row>
    <row r="212" spans="1:5" hidden="1" x14ac:dyDescent="0.2">
      <c r="A212" s="687">
        <v>1</v>
      </c>
      <c r="B212" s="218">
        <v>0.03</v>
      </c>
      <c r="C212" s="107">
        <f>ROUND(C194*2080,0)</f>
        <v>61693</v>
      </c>
      <c r="D212" s="107">
        <v>0</v>
      </c>
      <c r="E212" s="108">
        <v>0</v>
      </c>
    </row>
    <row r="213" spans="1:5" hidden="1" x14ac:dyDescent="0.2">
      <c r="A213" s="687">
        <v>2</v>
      </c>
      <c r="B213" s="218">
        <v>0.03</v>
      </c>
      <c r="C213" s="107">
        <v>0</v>
      </c>
      <c r="D213" s="107">
        <f t="shared" ref="D213:D224" si="86">ROUND(F195*2080,0)</f>
        <v>67863</v>
      </c>
      <c r="E213" s="108">
        <f t="shared" ref="E213:E224" si="87">ROUND(H195*2080,0)</f>
        <v>74648</v>
      </c>
    </row>
    <row r="214" spans="1:5" hidden="1" x14ac:dyDescent="0.2">
      <c r="A214" s="687">
        <v>3</v>
      </c>
      <c r="B214" s="218">
        <v>0.03</v>
      </c>
      <c r="C214" s="107">
        <f t="shared" ref="C214:C224" si="88">ROUND(C196*2080,0)</f>
        <v>63544</v>
      </c>
      <c r="D214" s="107">
        <f t="shared" si="86"/>
        <v>69899</v>
      </c>
      <c r="E214" s="108">
        <f t="shared" si="87"/>
        <v>76888</v>
      </c>
    </row>
    <row r="215" spans="1:5" hidden="1" x14ac:dyDescent="0.2">
      <c r="A215" s="687">
        <v>5</v>
      </c>
      <c r="B215" s="218">
        <v>0.03</v>
      </c>
      <c r="C215" s="107">
        <f t="shared" si="88"/>
        <v>65451</v>
      </c>
      <c r="D215" s="107">
        <f t="shared" si="86"/>
        <v>71996</v>
      </c>
      <c r="E215" s="108">
        <f t="shared" si="87"/>
        <v>79195</v>
      </c>
    </row>
    <row r="216" spans="1:5" hidden="1" x14ac:dyDescent="0.2">
      <c r="A216" s="687">
        <v>7</v>
      </c>
      <c r="B216" s="218">
        <v>0.03</v>
      </c>
      <c r="C216" s="107">
        <f t="shared" si="88"/>
        <v>67414</v>
      </c>
      <c r="D216" s="107">
        <f t="shared" si="86"/>
        <v>74155</v>
      </c>
      <c r="E216" s="108">
        <f t="shared" si="87"/>
        <v>81571</v>
      </c>
    </row>
    <row r="217" spans="1:5" hidden="1" x14ac:dyDescent="0.2">
      <c r="A217" s="687">
        <v>9</v>
      </c>
      <c r="B217" s="218">
        <v>0.03</v>
      </c>
      <c r="C217" s="107">
        <f t="shared" si="88"/>
        <v>69436</v>
      </c>
      <c r="D217" s="107">
        <f t="shared" si="86"/>
        <v>76380</v>
      </c>
      <c r="E217" s="108">
        <f t="shared" si="87"/>
        <v>84018</v>
      </c>
    </row>
    <row r="218" spans="1:5" hidden="1" x14ac:dyDescent="0.2">
      <c r="A218" s="687">
        <v>11</v>
      </c>
      <c r="B218" s="218">
        <v>0.03</v>
      </c>
      <c r="C218" s="107">
        <f t="shared" si="88"/>
        <v>71519</v>
      </c>
      <c r="D218" s="107">
        <f t="shared" si="86"/>
        <v>78671</v>
      </c>
      <c r="E218" s="108">
        <f t="shared" si="87"/>
        <v>86539</v>
      </c>
    </row>
    <row r="219" spans="1:5" hidden="1" x14ac:dyDescent="0.2">
      <c r="A219" s="687">
        <v>13</v>
      </c>
      <c r="B219" s="218">
        <v>0.03</v>
      </c>
      <c r="C219" s="107">
        <f t="shared" si="88"/>
        <v>73665</v>
      </c>
      <c r="D219" s="107">
        <f t="shared" si="86"/>
        <v>81031</v>
      </c>
      <c r="E219" s="108">
        <f t="shared" si="87"/>
        <v>89135</v>
      </c>
    </row>
    <row r="220" spans="1:5" hidden="1" x14ac:dyDescent="0.2">
      <c r="A220" s="687">
        <v>15</v>
      </c>
      <c r="B220" s="218">
        <v>0.03</v>
      </c>
      <c r="C220" s="107">
        <f t="shared" si="88"/>
        <v>75875</v>
      </c>
      <c r="D220" s="107">
        <f t="shared" si="86"/>
        <v>83462</v>
      </c>
      <c r="E220" s="108">
        <f t="shared" si="87"/>
        <v>91809</v>
      </c>
    </row>
    <row r="221" spans="1:5" hidden="1" x14ac:dyDescent="0.2">
      <c r="A221" s="687">
        <v>17</v>
      </c>
      <c r="B221" s="218">
        <v>0.03</v>
      </c>
      <c r="C221" s="107">
        <f t="shared" si="88"/>
        <v>78151</v>
      </c>
      <c r="D221" s="107">
        <f t="shared" si="86"/>
        <v>85966</v>
      </c>
      <c r="E221" s="108">
        <f t="shared" si="87"/>
        <v>94563</v>
      </c>
    </row>
    <row r="222" spans="1:5" hidden="1" x14ac:dyDescent="0.2">
      <c r="A222" s="687">
        <v>19</v>
      </c>
      <c r="B222" s="218">
        <v>0.03</v>
      </c>
      <c r="C222" s="107">
        <f t="shared" si="88"/>
        <v>80496</v>
      </c>
      <c r="D222" s="107">
        <f t="shared" si="86"/>
        <v>88545</v>
      </c>
      <c r="E222" s="108">
        <f t="shared" si="87"/>
        <v>97400</v>
      </c>
    </row>
    <row r="223" spans="1:5" hidden="1" x14ac:dyDescent="0.2">
      <c r="A223" s="687">
        <v>21</v>
      </c>
      <c r="B223" s="218">
        <v>0.03</v>
      </c>
      <c r="C223" s="107">
        <f t="shared" si="88"/>
        <v>82910</v>
      </c>
      <c r="D223" s="107">
        <f t="shared" si="86"/>
        <v>91202</v>
      </c>
      <c r="E223" s="108">
        <f t="shared" si="87"/>
        <v>100323</v>
      </c>
    </row>
    <row r="224" spans="1:5" hidden="1" x14ac:dyDescent="0.2">
      <c r="A224" s="692">
        <v>23</v>
      </c>
      <c r="B224" s="371">
        <v>0.02</v>
      </c>
      <c r="C224" s="109">
        <f t="shared" si="88"/>
        <v>84569</v>
      </c>
      <c r="D224" s="109">
        <f t="shared" si="86"/>
        <v>93026</v>
      </c>
      <c r="E224" s="110">
        <f t="shared" si="87"/>
        <v>102329</v>
      </c>
    </row>
    <row r="225" spans="1:43" hidden="1" x14ac:dyDescent="0.2"/>
    <row r="226" spans="1:43" hidden="1" x14ac:dyDescent="0.2">
      <c r="A226" s="714" t="s">
        <v>81</v>
      </c>
      <c r="B226" s="715"/>
      <c r="C226" s="715"/>
      <c r="D226" s="715"/>
      <c r="E226" s="715"/>
      <c r="F226" s="715"/>
      <c r="G226" s="716" t="s">
        <v>263</v>
      </c>
      <c r="H226" s="716"/>
      <c r="I226" s="717">
        <v>2.75E-2</v>
      </c>
      <c r="J226" s="718"/>
      <c r="K226" s="718"/>
      <c r="L226" s="718"/>
      <c r="M226" s="718"/>
      <c r="N226" s="718"/>
      <c r="O226" s="719"/>
      <c r="P226" s="701">
        <v>2.75E-2</v>
      </c>
    </row>
    <row r="227" spans="1:43" hidden="1" x14ac:dyDescent="0.2">
      <c r="A227" s="720" t="s">
        <v>183</v>
      </c>
      <c r="B227" s="673"/>
      <c r="C227" s="673"/>
      <c r="D227" s="673"/>
      <c r="E227" s="673"/>
      <c r="F227" s="673"/>
      <c r="G227" s="673"/>
      <c r="H227" s="673"/>
      <c r="O227" s="721"/>
      <c r="P227" s="673" t="s">
        <v>188</v>
      </c>
      <c r="V227" s="695" t="s">
        <v>187</v>
      </c>
    </row>
    <row r="228" spans="1:43" hidden="1" x14ac:dyDescent="0.2">
      <c r="A228" s="674" t="s">
        <v>65</v>
      </c>
      <c r="B228" s="675" t="s">
        <v>159</v>
      </c>
      <c r="C228" s="675" t="s">
        <v>82</v>
      </c>
      <c r="D228" s="675" t="s">
        <v>82</v>
      </c>
      <c r="E228" s="675" t="s">
        <v>206</v>
      </c>
      <c r="F228" s="675" t="s">
        <v>83</v>
      </c>
      <c r="G228" s="675" t="s">
        <v>83</v>
      </c>
      <c r="H228" s="675" t="s">
        <v>84</v>
      </c>
      <c r="I228" s="675" t="s">
        <v>84</v>
      </c>
      <c r="J228" s="675" t="s">
        <v>82</v>
      </c>
      <c r="K228" s="675" t="s">
        <v>82</v>
      </c>
      <c r="L228" s="675" t="s">
        <v>83</v>
      </c>
      <c r="M228" s="675" t="s">
        <v>83</v>
      </c>
      <c r="N228" s="675" t="s">
        <v>84</v>
      </c>
      <c r="O228" s="676" t="s">
        <v>84</v>
      </c>
      <c r="P228" s="677" t="s">
        <v>82</v>
      </c>
      <c r="Q228" s="677" t="s">
        <v>82</v>
      </c>
      <c r="R228" s="677" t="s">
        <v>83</v>
      </c>
      <c r="S228" s="677" t="s">
        <v>83</v>
      </c>
      <c r="T228" s="677" t="s">
        <v>84</v>
      </c>
      <c r="U228" s="677" t="s">
        <v>84</v>
      </c>
      <c r="V228" s="677" t="s">
        <v>82</v>
      </c>
      <c r="W228" s="677" t="s">
        <v>82</v>
      </c>
      <c r="X228" s="677" t="s">
        <v>83</v>
      </c>
      <c r="Y228" s="677" t="s">
        <v>83</v>
      </c>
      <c r="Z228" s="677" t="s">
        <v>84</v>
      </c>
      <c r="AA228" s="677" t="s">
        <v>84</v>
      </c>
    </row>
    <row r="229" spans="1:43" hidden="1" x14ac:dyDescent="0.2">
      <c r="A229" s="679" t="s">
        <v>85</v>
      </c>
      <c r="B229" s="680" t="s">
        <v>174</v>
      </c>
      <c r="C229" s="680" t="s">
        <v>86</v>
      </c>
      <c r="D229" s="680" t="s">
        <v>87</v>
      </c>
      <c r="E229" s="680" t="s">
        <v>87</v>
      </c>
      <c r="F229" s="680" t="s">
        <v>86</v>
      </c>
      <c r="G229" s="680" t="s">
        <v>87</v>
      </c>
      <c r="H229" s="680" t="s">
        <v>86</v>
      </c>
      <c r="I229" s="680" t="s">
        <v>87</v>
      </c>
      <c r="J229" s="680" t="s">
        <v>207</v>
      </c>
      <c r="K229" s="680" t="s">
        <v>208</v>
      </c>
      <c r="L229" s="680" t="s">
        <v>207</v>
      </c>
      <c r="M229" s="680" t="s">
        <v>208</v>
      </c>
      <c r="N229" s="680" t="s">
        <v>207</v>
      </c>
      <c r="O229" s="681" t="s">
        <v>208</v>
      </c>
      <c r="P229" s="677" t="s">
        <v>86</v>
      </c>
      <c r="Q229" s="677" t="s">
        <v>87</v>
      </c>
      <c r="R229" s="677" t="s">
        <v>86</v>
      </c>
      <c r="S229" s="677" t="s">
        <v>87</v>
      </c>
      <c r="T229" s="677" t="s">
        <v>86</v>
      </c>
      <c r="U229" s="677" t="s">
        <v>87</v>
      </c>
      <c r="V229" s="677" t="s">
        <v>86</v>
      </c>
      <c r="W229" s="677" t="s">
        <v>87</v>
      </c>
      <c r="X229" s="677" t="s">
        <v>86</v>
      </c>
      <c r="Y229" s="677" t="s">
        <v>87</v>
      </c>
      <c r="Z229" s="677" t="s">
        <v>86</v>
      </c>
      <c r="AA229" s="677" t="s">
        <v>87</v>
      </c>
      <c r="AC229" s="669">
        <f>C230*1.5</f>
        <v>43.299899999999994</v>
      </c>
    </row>
    <row r="230" spans="1:43" hidden="1" x14ac:dyDescent="0.2">
      <c r="A230" s="682" t="s">
        <v>66</v>
      </c>
      <c r="B230" s="690" t="s">
        <v>80</v>
      </c>
      <c r="C230" s="690">
        <f t="shared" ref="C230:D232" si="89">ROUND(C192*1.0275, 4)</f>
        <v>28.866599999999998</v>
      </c>
      <c r="D230" s="690">
        <f t="shared" si="89"/>
        <v>20.619599999999998</v>
      </c>
      <c r="E230" s="690" t="s">
        <v>80</v>
      </c>
      <c r="F230" s="690">
        <f t="shared" ref="F230:I231" si="90">ROUND(F192*1.0275, 4)</f>
        <v>31.7532</v>
      </c>
      <c r="G230" s="690">
        <f t="shared" si="90"/>
        <v>22.6814</v>
      </c>
      <c r="H230" s="690">
        <f t="shared" si="90"/>
        <v>34.928699999999999</v>
      </c>
      <c r="I230" s="690">
        <f t="shared" si="90"/>
        <v>24.9495</v>
      </c>
      <c r="J230" s="697">
        <f>ROUND(C230*1.5,4)</f>
        <v>43.299900000000001</v>
      </c>
      <c r="K230" s="697">
        <f>ROUND(D230*1.5,4)</f>
        <v>30.929400000000001</v>
      </c>
      <c r="L230" s="697">
        <f>ROUND(F230*1.5,4)</f>
        <v>47.629800000000003</v>
      </c>
      <c r="M230" s="697">
        <f>ROUND(G230*1.5,4)</f>
        <v>34.022100000000002</v>
      </c>
      <c r="N230" s="697">
        <f>ROUND(H230*1.5,4)</f>
        <v>52.393099999999997</v>
      </c>
      <c r="O230" s="708">
        <f t="shared" ref="O230:O231" si="91">ROUND(I230*1.5,4)</f>
        <v>37.424300000000002</v>
      </c>
      <c r="V230" s="215">
        <f>(C230-C192)/C192</f>
        <v>2.7500533921833738E-2</v>
      </c>
      <c r="W230" s="215">
        <f t="shared" ref="W230:W232" si="92">(D230-D192)/D192</f>
        <v>2.7501906048027422E-2</v>
      </c>
      <c r="X230" s="215"/>
      <c r="Y230" s="215">
        <f t="shared" ref="Y230:AA231" si="93">(F230-F192)/F192</f>
        <v>2.749859238789254E-2</v>
      </c>
      <c r="Z230" s="215">
        <f t="shared" si="93"/>
        <v>2.749791613815095E-2</v>
      </c>
      <c r="AA230" s="215">
        <f t="shared" si="93"/>
        <v>2.7499051300380446E-2</v>
      </c>
      <c r="AC230" s="722"/>
      <c r="AD230" s="722"/>
      <c r="AE230" s="722"/>
      <c r="AF230" s="722"/>
      <c r="AG230" s="722"/>
      <c r="AH230" s="722"/>
      <c r="AI230" s="722"/>
      <c r="AJ230" s="722"/>
      <c r="AK230" s="722"/>
      <c r="AL230" s="722"/>
      <c r="AM230" s="722"/>
      <c r="AN230" s="722"/>
      <c r="AO230" s="722"/>
      <c r="AP230" s="722"/>
      <c r="AQ230" s="722"/>
    </row>
    <row r="231" spans="1:43" hidden="1" x14ac:dyDescent="0.2">
      <c r="A231" s="687" t="s">
        <v>76</v>
      </c>
      <c r="B231" s="218">
        <v>2.5000000000000001E-2</v>
      </c>
      <c r="C231" s="690">
        <f t="shared" si="89"/>
        <v>29.5884</v>
      </c>
      <c r="D231" s="690">
        <f t="shared" si="89"/>
        <v>21.134899999999998</v>
      </c>
      <c r="E231" s="690" t="s">
        <v>80</v>
      </c>
      <c r="F231" s="690">
        <f t="shared" si="90"/>
        <v>32.5473</v>
      </c>
      <c r="G231" s="690">
        <f t="shared" si="90"/>
        <v>23.2483</v>
      </c>
      <c r="H231" s="690">
        <f t="shared" si="90"/>
        <v>35.801699999999997</v>
      </c>
      <c r="I231" s="690">
        <f t="shared" si="90"/>
        <v>25.573</v>
      </c>
      <c r="J231" s="702">
        <f t="shared" ref="J231:K232" si="94">ROUND(C231*1.5,4)</f>
        <v>44.382599999999996</v>
      </c>
      <c r="K231" s="702">
        <f t="shared" si="94"/>
        <v>31.702400000000001</v>
      </c>
      <c r="L231" s="702">
        <f t="shared" ref="L231:N231" si="95">ROUND(F231*1.5,4)</f>
        <v>48.820999999999998</v>
      </c>
      <c r="M231" s="702">
        <f t="shared" si="95"/>
        <v>34.872500000000002</v>
      </c>
      <c r="N231" s="702">
        <f t="shared" si="95"/>
        <v>53.702599999999997</v>
      </c>
      <c r="O231" s="709">
        <f t="shared" si="91"/>
        <v>38.359499999999997</v>
      </c>
      <c r="P231" s="215">
        <f>(C231-C230)/C230</f>
        <v>2.5004676685165619E-2</v>
      </c>
      <c r="Q231" s="215">
        <f>(D231-D230)/D230</f>
        <v>2.4990785466255404E-2</v>
      </c>
      <c r="R231" s="215">
        <f>(F231-F230)/F230</f>
        <v>2.5008503080004543E-2</v>
      </c>
      <c r="S231" s="215">
        <f>(G231-G230)/G230</f>
        <v>2.4994047986455881E-2</v>
      </c>
      <c r="T231" s="215">
        <f t="shared" ref="T231:U231" si="96">(H231-H230)/H230</f>
        <v>2.4993773029056265E-2</v>
      </c>
      <c r="U231" s="215">
        <f t="shared" si="96"/>
        <v>2.4990480771157737E-2</v>
      </c>
      <c r="V231" s="215">
        <f t="shared" ref="V231:V232" si="97">(C231-C193)/C193</f>
        <v>2.7499869775840752E-2</v>
      </c>
      <c r="W231" s="215">
        <f t="shared" si="92"/>
        <v>2.7502284969760597E-2</v>
      </c>
      <c r="X231" s="215"/>
      <c r="Y231" s="215">
        <f t="shared" si="93"/>
        <v>2.750014206249482E-2</v>
      </c>
      <c r="Z231" s="215">
        <f t="shared" si="93"/>
        <v>2.7499215507754294E-2</v>
      </c>
      <c r="AA231" s="215">
        <f t="shared" si="93"/>
        <v>2.7500107624090518E-2</v>
      </c>
      <c r="AC231" s="722"/>
      <c r="AD231" s="722"/>
      <c r="AE231" s="722"/>
      <c r="AF231" s="722"/>
      <c r="AG231" s="722"/>
      <c r="AH231" s="722"/>
      <c r="AI231" s="722"/>
      <c r="AJ231" s="722"/>
      <c r="AK231" s="722"/>
      <c r="AL231" s="722"/>
      <c r="AM231" s="722"/>
      <c r="AN231" s="722"/>
      <c r="AO231" s="722"/>
      <c r="AP231" s="722"/>
      <c r="AQ231" s="722"/>
    </row>
    <row r="232" spans="1:43" hidden="1" x14ac:dyDescent="0.2">
      <c r="A232" s="687">
        <v>1</v>
      </c>
      <c r="B232" s="218">
        <v>0.03</v>
      </c>
      <c r="C232" s="690">
        <f t="shared" si="89"/>
        <v>30.475999999999999</v>
      </c>
      <c r="D232" s="690">
        <f t="shared" si="89"/>
        <v>21.768899999999999</v>
      </c>
      <c r="E232" s="690" t="s">
        <v>80</v>
      </c>
      <c r="F232" s="690" t="s">
        <v>80</v>
      </c>
      <c r="G232" s="690" t="s">
        <v>80</v>
      </c>
      <c r="H232" s="690" t="s">
        <v>80</v>
      </c>
      <c r="I232" s="690" t="s">
        <v>80</v>
      </c>
      <c r="J232" s="702">
        <f t="shared" si="94"/>
        <v>45.713999999999999</v>
      </c>
      <c r="K232" s="702">
        <f t="shared" si="94"/>
        <v>32.653399999999998</v>
      </c>
      <c r="L232" s="688" t="s">
        <v>80</v>
      </c>
      <c r="M232" s="688" t="s">
        <v>80</v>
      </c>
      <c r="N232" s="688" t="s">
        <v>80</v>
      </c>
      <c r="O232" s="689" t="s">
        <v>80</v>
      </c>
      <c r="P232" s="215">
        <f>(C232-C231)/C231</f>
        <v>2.9998242554514574E-2</v>
      </c>
      <c r="Q232" s="215">
        <f>(D232-D231)/D231</f>
        <v>2.9997776190093181E-2</v>
      </c>
      <c r="R232" s="215"/>
      <c r="S232" s="215"/>
      <c r="T232" s="215"/>
      <c r="U232" s="215"/>
      <c r="V232" s="215">
        <f t="shared" si="97"/>
        <v>2.7501407605452395E-2</v>
      </c>
      <c r="W232" s="215">
        <f t="shared" si="92"/>
        <v>2.7498902592713186E-2</v>
      </c>
      <c r="X232" s="215"/>
      <c r="Y232" s="215"/>
      <c r="Z232" s="215"/>
      <c r="AA232" s="215"/>
      <c r="AC232" s="722"/>
      <c r="AD232" s="722"/>
      <c r="AE232" s="722"/>
      <c r="AF232" s="722"/>
      <c r="AG232" s="722"/>
      <c r="AH232" s="722"/>
      <c r="AI232" s="722"/>
      <c r="AJ232" s="722"/>
      <c r="AK232" s="722"/>
      <c r="AL232" s="722"/>
      <c r="AM232" s="722"/>
      <c r="AN232" s="722"/>
      <c r="AO232" s="722"/>
      <c r="AP232" s="722"/>
      <c r="AQ232" s="722"/>
    </row>
    <row r="233" spans="1:43" hidden="1" x14ac:dyDescent="0.2">
      <c r="A233" s="687">
        <v>2</v>
      </c>
      <c r="B233" s="218">
        <v>0.03</v>
      </c>
      <c r="C233" s="690" t="s">
        <v>80</v>
      </c>
      <c r="D233" s="690" t="s">
        <v>80</v>
      </c>
      <c r="E233" s="690" t="s">
        <v>80</v>
      </c>
      <c r="F233" s="690">
        <f t="shared" ref="F233:I244" si="98">ROUND(F195*1.0275, 4)</f>
        <v>33.523600000000002</v>
      </c>
      <c r="G233" s="690">
        <f t="shared" si="98"/>
        <v>23.945699999999999</v>
      </c>
      <c r="H233" s="690">
        <f t="shared" si="98"/>
        <v>36.875599999999999</v>
      </c>
      <c r="I233" s="690">
        <f t="shared" si="98"/>
        <v>26.340499999999999</v>
      </c>
      <c r="J233" s="688" t="s">
        <v>80</v>
      </c>
      <c r="K233" s="688" t="s">
        <v>80</v>
      </c>
      <c r="L233" s="702">
        <f t="shared" ref="L233:O244" si="99">ROUND(F233*1.5,4)</f>
        <v>50.285400000000003</v>
      </c>
      <c r="M233" s="702">
        <f t="shared" si="99"/>
        <v>35.918599999999998</v>
      </c>
      <c r="N233" s="702">
        <f t="shared" si="99"/>
        <v>55.313400000000001</v>
      </c>
      <c r="O233" s="709">
        <f t="shared" si="99"/>
        <v>39.510800000000003</v>
      </c>
      <c r="P233" s="215"/>
      <c r="Q233" s="215"/>
      <c r="R233" s="215">
        <f>(F233-F231)/F231</f>
        <v>2.999634378274087E-2</v>
      </c>
      <c r="S233" s="215">
        <f>(G233-G231)/G231</f>
        <v>2.9997892319008197E-2</v>
      </c>
      <c r="T233" s="215">
        <f>(H233-H231)/H231</f>
        <v>2.9995782323185824E-2</v>
      </c>
      <c r="U233" s="215">
        <f>(I233-I231)/I231</f>
        <v>3.0012122160090655E-2</v>
      </c>
      <c r="V233" s="215"/>
      <c r="W233" s="215"/>
      <c r="X233" s="215"/>
      <c r="Y233" s="215">
        <f t="shared" ref="Y233:AA244" si="100">(F233-F195)/F195</f>
        <v>2.7499203099330762E-2</v>
      </c>
      <c r="Z233" s="215">
        <f t="shared" si="100"/>
        <v>2.7500772373073291E-2</v>
      </c>
      <c r="AA233" s="215">
        <f t="shared" si="100"/>
        <v>2.7498906340993085E-2</v>
      </c>
      <c r="AC233" s="722"/>
      <c r="AD233" s="722"/>
      <c r="AE233" s="722"/>
      <c r="AF233" s="722"/>
      <c r="AG233" s="722"/>
      <c r="AH233" s="722"/>
      <c r="AI233" s="722"/>
      <c r="AJ233" s="722"/>
      <c r="AK233" s="722"/>
      <c r="AL233" s="722"/>
      <c r="AM233" s="722"/>
      <c r="AN233" s="722"/>
      <c r="AO233" s="722"/>
      <c r="AP233" s="722"/>
      <c r="AQ233" s="722"/>
    </row>
    <row r="234" spans="1:43" hidden="1" x14ac:dyDescent="0.2">
      <c r="A234" s="687">
        <v>3</v>
      </c>
      <c r="B234" s="218">
        <v>0.03</v>
      </c>
      <c r="C234" s="690">
        <f t="shared" ref="C234:E244" si="101">ROUND(C196*1.0275, 4)</f>
        <v>31.3902</v>
      </c>
      <c r="D234" s="690">
        <f t="shared" si="101"/>
        <v>22.421900000000001</v>
      </c>
      <c r="E234" s="690">
        <f t="shared" si="101"/>
        <v>2.2421000000000002</v>
      </c>
      <c r="F234" s="690">
        <f t="shared" si="98"/>
        <v>34.529200000000003</v>
      </c>
      <c r="G234" s="690">
        <f t="shared" si="98"/>
        <v>24.664200000000001</v>
      </c>
      <c r="H234" s="690">
        <f t="shared" si="98"/>
        <v>37.982199999999999</v>
      </c>
      <c r="I234" s="690">
        <f t="shared" si="98"/>
        <v>27.130500000000001</v>
      </c>
      <c r="J234" s="702">
        <f>ROUND(C234*1.5,4)</f>
        <v>47.085299999999997</v>
      </c>
      <c r="K234" s="702">
        <f>ROUND(D234*1.5,4)</f>
        <v>33.632899999999999</v>
      </c>
      <c r="L234" s="702">
        <f>ROUND(F234*1.5,4)</f>
        <v>51.793799999999997</v>
      </c>
      <c r="M234" s="702">
        <f>ROUND(G234*1.5,4)</f>
        <v>36.996299999999998</v>
      </c>
      <c r="N234" s="702">
        <f t="shared" si="99"/>
        <v>56.973300000000002</v>
      </c>
      <c r="O234" s="709">
        <f t="shared" si="99"/>
        <v>40.695799999999998</v>
      </c>
      <c r="P234" s="215">
        <f>(C234-C232)/C232</f>
        <v>2.9997374983593682E-2</v>
      </c>
      <c r="Q234" s="215">
        <f>(D234-D232)/D232</f>
        <v>2.9996922214719269E-2</v>
      </c>
      <c r="R234" s="215">
        <f t="shared" ref="R234:U244" si="102">(F234-F233)/F233</f>
        <v>2.9996778388955873E-2</v>
      </c>
      <c r="S234" s="215">
        <f t="shared" si="102"/>
        <v>3.0005387188514112E-2</v>
      </c>
      <c r="T234" s="215">
        <f t="shared" si="102"/>
        <v>3.0009003243337065E-2</v>
      </c>
      <c r="U234" s="215">
        <f t="shared" si="102"/>
        <v>2.99918376644332E-2</v>
      </c>
      <c r="V234" s="215">
        <f t="shared" ref="V234:X244" si="103">(C234-C196)/C196</f>
        <v>2.7499091656001114E-2</v>
      </c>
      <c r="W234" s="215">
        <f t="shared" si="103"/>
        <v>2.7500022912867003E-2</v>
      </c>
      <c r="X234" s="215">
        <f t="shared" si="103"/>
        <v>2.7496448375418196E-2</v>
      </c>
      <c r="Y234" s="215">
        <f t="shared" si="100"/>
        <v>2.749880226513246E-2</v>
      </c>
      <c r="Z234" s="215">
        <f t="shared" si="100"/>
        <v>2.7499468840739703E-2</v>
      </c>
      <c r="AA234" s="215">
        <f t="shared" si="100"/>
        <v>2.7501244400199017E-2</v>
      </c>
      <c r="AC234" s="722"/>
      <c r="AD234" s="722"/>
      <c r="AE234" s="722"/>
      <c r="AF234" s="722"/>
      <c r="AG234" s="722"/>
      <c r="AH234" s="722"/>
      <c r="AI234" s="722"/>
      <c r="AJ234" s="722"/>
      <c r="AK234" s="722"/>
      <c r="AL234" s="722"/>
      <c r="AM234" s="722"/>
      <c r="AN234" s="722"/>
      <c r="AO234" s="722"/>
      <c r="AP234" s="722"/>
      <c r="AQ234" s="722"/>
    </row>
    <row r="235" spans="1:43" hidden="1" x14ac:dyDescent="0.2">
      <c r="A235" s="687">
        <v>5</v>
      </c>
      <c r="B235" s="218">
        <v>0.03</v>
      </c>
      <c r="C235" s="690">
        <f t="shared" si="101"/>
        <v>32.331899999999997</v>
      </c>
      <c r="D235" s="690">
        <f t="shared" si="101"/>
        <v>23.0946</v>
      </c>
      <c r="E235" s="690">
        <f t="shared" si="101"/>
        <v>2.3094999999999999</v>
      </c>
      <c r="F235" s="690">
        <f t="shared" si="98"/>
        <v>35.565199999999997</v>
      </c>
      <c r="G235" s="690">
        <f t="shared" si="98"/>
        <v>25.4041</v>
      </c>
      <c r="H235" s="690">
        <f t="shared" si="98"/>
        <v>39.1218</v>
      </c>
      <c r="I235" s="690">
        <f t="shared" si="98"/>
        <v>27.944500000000001</v>
      </c>
      <c r="J235" s="702">
        <f t="shared" ref="J235:K244" si="104">ROUND(C235*1.5,4)</f>
        <v>48.497900000000001</v>
      </c>
      <c r="K235" s="702">
        <f t="shared" si="104"/>
        <v>34.6419</v>
      </c>
      <c r="L235" s="702">
        <f t="shared" ref="L235:M244" si="105">ROUND(F235*1.5,4)</f>
        <v>53.347799999999999</v>
      </c>
      <c r="M235" s="702">
        <f t="shared" si="105"/>
        <v>38.106200000000001</v>
      </c>
      <c r="N235" s="702">
        <f t="shared" si="99"/>
        <v>58.682699999999997</v>
      </c>
      <c r="O235" s="709">
        <f t="shared" si="99"/>
        <v>41.916800000000002</v>
      </c>
      <c r="P235" s="215">
        <f t="shared" ref="P235:Q244" si="106">(C235-C234)/C234</f>
        <v>2.999980885754144E-2</v>
      </c>
      <c r="Q235" s="215">
        <f t="shared" si="106"/>
        <v>3.0001917767896517E-2</v>
      </c>
      <c r="R235" s="215">
        <f t="shared" si="102"/>
        <v>3.0003591163420936E-2</v>
      </c>
      <c r="S235" s="215">
        <f t="shared" si="102"/>
        <v>2.9998945840529943E-2</v>
      </c>
      <c r="T235" s="215">
        <f t="shared" si="102"/>
        <v>3.0003527968364169E-2</v>
      </c>
      <c r="U235" s="215">
        <f t="shared" si="102"/>
        <v>3.0003133005289249E-2</v>
      </c>
      <c r="V235" s="215">
        <f t="shared" si="103"/>
        <v>2.7498998938557003E-2</v>
      </c>
      <c r="W235" s="215">
        <f t="shared" si="103"/>
        <v>2.7499833159077183E-2</v>
      </c>
      <c r="X235" s="215">
        <f t="shared" si="103"/>
        <v>2.7494772434043625E-2</v>
      </c>
      <c r="Y235" s="215">
        <f t="shared" si="100"/>
        <v>2.7500989504034425E-2</v>
      </c>
      <c r="Z235" s="215">
        <f t="shared" si="100"/>
        <v>2.7499373083861155E-2</v>
      </c>
      <c r="AA235" s="215">
        <f t="shared" si="100"/>
        <v>2.7501201585304686E-2</v>
      </c>
      <c r="AC235" s="722"/>
      <c r="AD235" s="722"/>
      <c r="AE235" s="722"/>
      <c r="AF235" s="722"/>
      <c r="AG235" s="722"/>
      <c r="AH235" s="722"/>
      <c r="AI235" s="722"/>
      <c r="AJ235" s="722"/>
      <c r="AK235" s="722"/>
      <c r="AL235" s="722"/>
      <c r="AM235" s="722"/>
      <c r="AN235" s="722"/>
      <c r="AO235" s="722"/>
      <c r="AP235" s="722"/>
      <c r="AQ235" s="722"/>
    </row>
    <row r="236" spans="1:43" hidden="1" x14ac:dyDescent="0.2">
      <c r="A236" s="687">
        <v>7</v>
      </c>
      <c r="B236" s="218">
        <v>0.03</v>
      </c>
      <c r="C236" s="710">
        <f t="shared" si="101"/>
        <v>33.3018</v>
      </c>
      <c r="D236" s="690">
        <f t="shared" si="101"/>
        <v>23.787400000000002</v>
      </c>
      <c r="E236" s="690">
        <f t="shared" si="101"/>
        <v>2.379</v>
      </c>
      <c r="F236" s="690">
        <f t="shared" si="98"/>
        <v>36.631799999999998</v>
      </c>
      <c r="G236" s="690">
        <f t="shared" si="98"/>
        <v>26.166399999999999</v>
      </c>
      <c r="H236" s="690">
        <f t="shared" si="98"/>
        <v>40.295400000000001</v>
      </c>
      <c r="I236" s="690">
        <f t="shared" si="98"/>
        <v>28.782900000000001</v>
      </c>
      <c r="J236" s="702">
        <f t="shared" si="104"/>
        <v>49.9527</v>
      </c>
      <c r="K236" s="702">
        <f t="shared" si="104"/>
        <v>35.681100000000001</v>
      </c>
      <c r="L236" s="702">
        <f t="shared" si="105"/>
        <v>54.947699999999998</v>
      </c>
      <c r="M236" s="702">
        <f t="shared" si="105"/>
        <v>39.249600000000001</v>
      </c>
      <c r="N236" s="702">
        <f t="shared" si="99"/>
        <v>60.443100000000001</v>
      </c>
      <c r="O236" s="709">
        <f t="shared" si="99"/>
        <v>43.174399999999999</v>
      </c>
      <c r="P236" s="215">
        <f t="shared" si="106"/>
        <v>2.9998237035250102E-2</v>
      </c>
      <c r="Q236" s="215">
        <f t="shared" si="106"/>
        <v>2.9998354593714627E-2</v>
      </c>
      <c r="R236" s="215">
        <f t="shared" si="102"/>
        <v>2.9989990215154173E-2</v>
      </c>
      <c r="S236" s="215">
        <f t="shared" si="102"/>
        <v>3.0006967379281289E-2</v>
      </c>
      <c r="T236" s="215">
        <f t="shared" si="102"/>
        <v>2.9998619695412797E-2</v>
      </c>
      <c r="U236" s="215">
        <f t="shared" si="102"/>
        <v>3.0002326039113243E-2</v>
      </c>
      <c r="V236" s="215">
        <f t="shared" si="103"/>
        <v>2.7500347109732991E-2</v>
      </c>
      <c r="W236" s="215">
        <f t="shared" si="103"/>
        <v>2.749796983257604E-2</v>
      </c>
      <c r="X236" s="215">
        <f t="shared" si="103"/>
        <v>2.7512633352049353E-2</v>
      </c>
      <c r="Y236" s="215">
        <f t="shared" si="100"/>
        <v>2.7499621333243459E-2</v>
      </c>
      <c r="Z236" s="215">
        <f t="shared" si="100"/>
        <v>2.7499302994961873E-2</v>
      </c>
      <c r="AA236" s="215">
        <f t="shared" si="100"/>
        <v>2.7500898847180634E-2</v>
      </c>
      <c r="AC236" s="722"/>
      <c r="AD236" s="722"/>
      <c r="AE236" s="722"/>
      <c r="AF236" s="722"/>
      <c r="AG236" s="722"/>
      <c r="AH236" s="722"/>
      <c r="AI236" s="722"/>
      <c r="AJ236" s="722"/>
      <c r="AK236" s="722"/>
      <c r="AL236" s="722"/>
      <c r="AM236" s="722"/>
      <c r="AN236" s="722"/>
      <c r="AO236" s="722"/>
      <c r="AP236" s="722"/>
      <c r="AQ236" s="722"/>
    </row>
    <row r="237" spans="1:43" hidden="1" x14ac:dyDescent="0.2">
      <c r="A237" s="687">
        <v>9</v>
      </c>
      <c r="B237" s="218">
        <v>0.03</v>
      </c>
      <c r="C237" s="690">
        <f t="shared" si="101"/>
        <v>34.300899999999999</v>
      </c>
      <c r="D237" s="690">
        <f t="shared" si="101"/>
        <v>24.501100000000001</v>
      </c>
      <c r="E237" s="690">
        <f t="shared" si="101"/>
        <v>2.4500999999999999</v>
      </c>
      <c r="F237" s="690">
        <f t="shared" si="98"/>
        <v>37.730899999999998</v>
      </c>
      <c r="G237" s="690">
        <f t="shared" si="98"/>
        <v>26.9512</v>
      </c>
      <c r="H237" s="690">
        <f t="shared" si="98"/>
        <v>41.504199999999997</v>
      </c>
      <c r="I237" s="690">
        <f t="shared" si="98"/>
        <v>29.6464</v>
      </c>
      <c r="J237" s="702">
        <f t="shared" si="104"/>
        <v>51.4514</v>
      </c>
      <c r="K237" s="702">
        <f t="shared" si="104"/>
        <v>36.7517</v>
      </c>
      <c r="L237" s="702">
        <f t="shared" si="105"/>
        <v>56.596400000000003</v>
      </c>
      <c r="M237" s="702">
        <f t="shared" si="105"/>
        <v>40.4268</v>
      </c>
      <c r="N237" s="702">
        <f t="shared" si="99"/>
        <v>62.256300000000003</v>
      </c>
      <c r="O237" s="709">
        <f t="shared" si="99"/>
        <v>44.4696</v>
      </c>
      <c r="P237" s="215">
        <f t="shared" si="106"/>
        <v>3.0001381306716111E-2</v>
      </c>
      <c r="Q237" s="215">
        <f t="shared" si="106"/>
        <v>3.000327904689034E-2</v>
      </c>
      <c r="R237" s="215">
        <f t="shared" si="102"/>
        <v>3.0003985608132826E-2</v>
      </c>
      <c r="S237" s="215">
        <f t="shared" si="102"/>
        <v>2.9992662345603546E-2</v>
      </c>
      <c r="T237" s="215">
        <f t="shared" si="102"/>
        <v>2.9998461362835373E-2</v>
      </c>
      <c r="U237" s="215">
        <f t="shared" si="102"/>
        <v>3.0000451657060209E-2</v>
      </c>
      <c r="V237" s="215">
        <f t="shared" si="103"/>
        <v>2.7499108825176942E-2</v>
      </c>
      <c r="W237" s="215">
        <f t="shared" si="103"/>
        <v>2.7497966064733637E-2</v>
      </c>
      <c r="X237" s="215">
        <f t="shared" si="103"/>
        <v>2.7511008597190134E-2</v>
      </c>
      <c r="Y237" s="215">
        <f t="shared" si="100"/>
        <v>2.7499176222934456E-2</v>
      </c>
      <c r="Z237" s="215">
        <f t="shared" si="100"/>
        <v>2.7499151731420989E-2</v>
      </c>
      <c r="AA237" s="215">
        <f t="shared" si="100"/>
        <v>2.7499542004386795E-2</v>
      </c>
      <c r="AC237" s="722"/>
      <c r="AD237" s="722"/>
      <c r="AE237" s="722"/>
      <c r="AF237" s="722"/>
      <c r="AG237" s="722"/>
      <c r="AH237" s="722"/>
      <c r="AI237" s="722"/>
      <c r="AJ237" s="722"/>
      <c r="AK237" s="722"/>
      <c r="AL237" s="722"/>
      <c r="AM237" s="722"/>
      <c r="AN237" s="722"/>
      <c r="AO237" s="722"/>
      <c r="AP237" s="722"/>
      <c r="AQ237" s="722"/>
    </row>
    <row r="238" spans="1:43" hidden="1" x14ac:dyDescent="0.2">
      <c r="A238" s="687">
        <v>11</v>
      </c>
      <c r="B238" s="218">
        <v>0.03</v>
      </c>
      <c r="C238" s="690">
        <f t="shared" si="101"/>
        <v>35.329900000000002</v>
      </c>
      <c r="D238" s="690">
        <f t="shared" si="101"/>
        <v>25.236000000000001</v>
      </c>
      <c r="E238" s="690">
        <f t="shared" si="101"/>
        <v>2.5234999999999999</v>
      </c>
      <c r="F238" s="690">
        <f t="shared" si="98"/>
        <v>38.8628</v>
      </c>
      <c r="G238" s="690">
        <f t="shared" si="98"/>
        <v>27.759599999999999</v>
      </c>
      <c r="H238" s="690">
        <f t="shared" si="98"/>
        <v>42.749299999999998</v>
      </c>
      <c r="I238" s="690">
        <f t="shared" si="98"/>
        <v>30.535699999999999</v>
      </c>
      <c r="J238" s="702">
        <f t="shared" si="104"/>
        <v>52.994900000000001</v>
      </c>
      <c r="K238" s="702">
        <f t="shared" si="104"/>
        <v>37.853999999999999</v>
      </c>
      <c r="L238" s="702">
        <f t="shared" si="105"/>
        <v>58.294199999999996</v>
      </c>
      <c r="M238" s="702">
        <f t="shared" si="105"/>
        <v>41.639400000000002</v>
      </c>
      <c r="N238" s="702">
        <f t="shared" si="99"/>
        <v>64.123999999999995</v>
      </c>
      <c r="O238" s="709">
        <f t="shared" si="99"/>
        <v>45.803600000000003</v>
      </c>
      <c r="P238" s="215">
        <f t="shared" si="106"/>
        <v>2.9999212848642556E-2</v>
      </c>
      <c r="Q238" s="215">
        <f t="shared" si="106"/>
        <v>2.9994571672292251E-2</v>
      </c>
      <c r="R238" s="215">
        <f t="shared" si="102"/>
        <v>2.9999284406149913E-2</v>
      </c>
      <c r="S238" s="215">
        <f t="shared" si="102"/>
        <v>2.9994953842500477E-2</v>
      </c>
      <c r="T238" s="215">
        <f t="shared" si="102"/>
        <v>2.9999373557374937E-2</v>
      </c>
      <c r="U238" s="215">
        <f t="shared" si="102"/>
        <v>2.9996896756435812E-2</v>
      </c>
      <c r="V238" s="215">
        <f t="shared" si="103"/>
        <v>2.750092338654557E-2</v>
      </c>
      <c r="W238" s="215">
        <f t="shared" si="103"/>
        <v>2.7499328192307996E-2</v>
      </c>
      <c r="X238" s="215">
        <f t="shared" si="103"/>
        <v>2.7483713355048817E-2</v>
      </c>
      <c r="Y238" s="215">
        <f t="shared" si="100"/>
        <v>2.7499358850637382E-2</v>
      </c>
      <c r="Z238" s="215">
        <f t="shared" si="100"/>
        <v>2.75016101211847E-2</v>
      </c>
      <c r="AA238" s="215">
        <f t="shared" si="100"/>
        <v>2.7498966475344295E-2</v>
      </c>
      <c r="AC238" s="722"/>
      <c r="AD238" s="722"/>
      <c r="AE238" s="722"/>
      <c r="AF238" s="722"/>
      <c r="AG238" s="722"/>
      <c r="AH238" s="722"/>
      <c r="AI238" s="722"/>
      <c r="AJ238" s="722"/>
      <c r="AK238" s="722"/>
      <c r="AL238" s="722"/>
      <c r="AM238" s="722"/>
      <c r="AN238" s="722"/>
      <c r="AO238" s="722"/>
      <c r="AP238" s="722"/>
      <c r="AQ238" s="722"/>
    </row>
    <row r="239" spans="1:43" hidden="1" x14ac:dyDescent="0.2">
      <c r="A239" s="687">
        <v>13</v>
      </c>
      <c r="B239" s="218">
        <v>0.03</v>
      </c>
      <c r="C239" s="690">
        <f t="shared" si="101"/>
        <v>36.389800000000001</v>
      </c>
      <c r="D239" s="690">
        <f t="shared" si="101"/>
        <v>25.993200000000002</v>
      </c>
      <c r="E239" s="690">
        <f t="shared" si="101"/>
        <v>2.5994000000000002</v>
      </c>
      <c r="F239" s="690">
        <f t="shared" si="98"/>
        <v>40.028700000000001</v>
      </c>
      <c r="G239" s="690">
        <f t="shared" si="98"/>
        <v>28.592400000000001</v>
      </c>
      <c r="H239" s="690">
        <f t="shared" si="98"/>
        <v>44.031999999999996</v>
      </c>
      <c r="I239" s="690">
        <f t="shared" si="98"/>
        <v>31.451899999999998</v>
      </c>
      <c r="J239" s="702">
        <f t="shared" si="104"/>
        <v>54.584699999999998</v>
      </c>
      <c r="K239" s="702">
        <f t="shared" si="104"/>
        <v>38.989800000000002</v>
      </c>
      <c r="L239" s="702">
        <f t="shared" si="105"/>
        <v>60.043100000000003</v>
      </c>
      <c r="M239" s="702">
        <f t="shared" si="105"/>
        <v>42.888599999999997</v>
      </c>
      <c r="N239" s="702">
        <f t="shared" si="99"/>
        <v>66.048000000000002</v>
      </c>
      <c r="O239" s="709">
        <f t="shared" si="99"/>
        <v>47.177900000000001</v>
      </c>
      <c r="P239" s="215">
        <f t="shared" si="106"/>
        <v>3.0000084913911415E-2</v>
      </c>
      <c r="Q239" s="215">
        <f t="shared" si="106"/>
        <v>3.0004755111745163E-2</v>
      </c>
      <c r="R239" s="215">
        <f t="shared" si="102"/>
        <v>3.0000411704766528E-2</v>
      </c>
      <c r="S239" s="215">
        <f t="shared" si="102"/>
        <v>3.000043228288601E-2</v>
      </c>
      <c r="T239" s="215">
        <f t="shared" si="102"/>
        <v>3.0005169675292893E-2</v>
      </c>
      <c r="U239" s="215">
        <f t="shared" si="102"/>
        <v>3.0004224563379912E-2</v>
      </c>
      <c r="V239" s="215">
        <f t="shared" si="103"/>
        <v>2.7498948212526023E-2</v>
      </c>
      <c r="W239" s="215">
        <f t="shared" si="103"/>
        <v>2.7500741179958581E-2</v>
      </c>
      <c r="X239" s="215">
        <f t="shared" si="103"/>
        <v>2.7512056289034838E-2</v>
      </c>
      <c r="Y239" s="215">
        <f t="shared" si="100"/>
        <v>2.7499268431671539E-2</v>
      </c>
      <c r="Z239" s="215">
        <f t="shared" si="100"/>
        <v>2.7498275068997241E-2</v>
      </c>
      <c r="AA239" s="215">
        <f t="shared" si="100"/>
        <v>2.7500670890359007E-2</v>
      </c>
      <c r="AC239" s="722"/>
      <c r="AD239" s="722"/>
      <c r="AE239" s="722"/>
      <c r="AF239" s="722"/>
      <c r="AG239" s="722"/>
      <c r="AH239" s="722"/>
      <c r="AI239" s="722"/>
      <c r="AJ239" s="722"/>
      <c r="AK239" s="722"/>
      <c r="AL239" s="722"/>
      <c r="AM239" s="722"/>
      <c r="AN239" s="722"/>
      <c r="AO239" s="722"/>
      <c r="AP239" s="722"/>
      <c r="AQ239" s="722"/>
    </row>
    <row r="240" spans="1:43" hidden="1" x14ac:dyDescent="0.2">
      <c r="A240" s="687">
        <v>15</v>
      </c>
      <c r="B240" s="218">
        <v>0.03</v>
      </c>
      <c r="C240" s="690">
        <f t="shared" si="101"/>
        <v>37.481499999999997</v>
      </c>
      <c r="D240" s="690">
        <f t="shared" si="101"/>
        <v>26.773099999999999</v>
      </c>
      <c r="E240" s="690">
        <f t="shared" si="101"/>
        <v>2.6772999999999998</v>
      </c>
      <c r="F240" s="690">
        <f t="shared" si="98"/>
        <v>41.229700000000001</v>
      </c>
      <c r="G240" s="690">
        <f t="shared" si="98"/>
        <v>29.450299999999999</v>
      </c>
      <c r="H240" s="690">
        <f t="shared" si="98"/>
        <v>45.352899999999998</v>
      </c>
      <c r="I240" s="690">
        <f t="shared" si="98"/>
        <v>32.395499999999998</v>
      </c>
      <c r="J240" s="702">
        <f t="shared" si="104"/>
        <v>56.222299999999997</v>
      </c>
      <c r="K240" s="702">
        <f t="shared" si="104"/>
        <v>40.159700000000001</v>
      </c>
      <c r="L240" s="702">
        <f t="shared" si="105"/>
        <v>61.8446</v>
      </c>
      <c r="M240" s="702">
        <f t="shared" si="105"/>
        <v>44.1755</v>
      </c>
      <c r="N240" s="702">
        <f t="shared" si="99"/>
        <v>68.029399999999995</v>
      </c>
      <c r="O240" s="709">
        <f t="shared" si="99"/>
        <v>48.593299999999999</v>
      </c>
      <c r="P240" s="215">
        <f t="shared" si="106"/>
        <v>3.0000164881367742E-2</v>
      </c>
      <c r="Q240" s="215">
        <f t="shared" si="106"/>
        <v>3.0004001046427441E-2</v>
      </c>
      <c r="R240" s="215">
        <f t="shared" si="102"/>
        <v>3.0003472508475182E-2</v>
      </c>
      <c r="S240" s="215">
        <f t="shared" si="102"/>
        <v>3.0004476714091757E-2</v>
      </c>
      <c r="T240" s="215">
        <f t="shared" si="102"/>
        <v>2.9998637354651206E-2</v>
      </c>
      <c r="U240" s="215">
        <f t="shared" si="102"/>
        <v>3.0001367167007399E-2</v>
      </c>
      <c r="V240" s="215">
        <f t="shared" si="103"/>
        <v>2.7501281583845731E-2</v>
      </c>
      <c r="W240" s="215">
        <f t="shared" si="103"/>
        <v>2.7501774988966273E-2</v>
      </c>
      <c r="X240" s="215">
        <f t="shared" si="103"/>
        <v>2.7517654283082543E-2</v>
      </c>
      <c r="Y240" s="215">
        <f t="shared" si="100"/>
        <v>2.7500735180505605E-2</v>
      </c>
      <c r="Z240" s="215">
        <f t="shared" si="100"/>
        <v>2.7499729608088726E-2</v>
      </c>
      <c r="AA240" s="215">
        <f t="shared" si="100"/>
        <v>2.7499427944838003E-2</v>
      </c>
      <c r="AC240" s="722"/>
      <c r="AD240" s="722"/>
      <c r="AE240" s="722"/>
      <c r="AF240" s="722"/>
      <c r="AG240" s="722"/>
      <c r="AH240" s="722"/>
      <c r="AI240" s="722"/>
      <c r="AJ240" s="722"/>
      <c r="AK240" s="722"/>
      <c r="AL240" s="722"/>
      <c r="AM240" s="722"/>
      <c r="AN240" s="722"/>
      <c r="AO240" s="722"/>
      <c r="AP240" s="722"/>
      <c r="AQ240" s="722"/>
    </row>
    <row r="241" spans="1:43" hidden="1" x14ac:dyDescent="0.2">
      <c r="A241" s="687">
        <v>17</v>
      </c>
      <c r="B241" s="218">
        <v>0.03</v>
      </c>
      <c r="C241" s="690">
        <f t="shared" si="101"/>
        <v>38.605899999999998</v>
      </c>
      <c r="D241" s="690">
        <f t="shared" si="101"/>
        <v>27.5763</v>
      </c>
      <c r="E241" s="690">
        <f t="shared" si="101"/>
        <v>2.7576999999999998</v>
      </c>
      <c r="F241" s="690">
        <f t="shared" si="98"/>
        <v>42.4664</v>
      </c>
      <c r="G241" s="690">
        <f t="shared" si="98"/>
        <v>30.334</v>
      </c>
      <c r="H241" s="690">
        <f t="shared" si="98"/>
        <v>46.7134</v>
      </c>
      <c r="I241" s="690">
        <f t="shared" si="98"/>
        <v>33.3673</v>
      </c>
      <c r="J241" s="702">
        <f t="shared" si="104"/>
        <v>57.908900000000003</v>
      </c>
      <c r="K241" s="702">
        <f t="shared" si="104"/>
        <v>41.3645</v>
      </c>
      <c r="L241" s="702">
        <f t="shared" si="105"/>
        <v>63.699599999999997</v>
      </c>
      <c r="M241" s="702">
        <f t="shared" si="105"/>
        <v>45.500999999999998</v>
      </c>
      <c r="N241" s="702">
        <f t="shared" si="99"/>
        <v>70.070099999999996</v>
      </c>
      <c r="O241" s="709">
        <f t="shared" si="99"/>
        <v>50.051000000000002</v>
      </c>
      <c r="P241" s="215">
        <f t="shared" si="106"/>
        <v>2.9998799407707843E-2</v>
      </c>
      <c r="Q241" s="215">
        <f t="shared" si="106"/>
        <v>3.000026145646191E-2</v>
      </c>
      <c r="R241" s="215">
        <f t="shared" si="102"/>
        <v>2.9995367417177399E-2</v>
      </c>
      <c r="S241" s="215">
        <f t="shared" si="102"/>
        <v>3.0006485502694406E-2</v>
      </c>
      <c r="T241" s="215">
        <f t="shared" si="102"/>
        <v>2.9998081710320659E-2</v>
      </c>
      <c r="U241" s="215">
        <f t="shared" si="102"/>
        <v>2.9997993548486729E-2</v>
      </c>
      <c r="V241" s="215">
        <f t="shared" si="103"/>
        <v>2.7498689207855725E-2</v>
      </c>
      <c r="W241" s="215">
        <f t="shared" si="103"/>
        <v>2.7501844385987111E-2</v>
      </c>
      <c r="X241" s="215">
        <f t="shared" si="103"/>
        <v>2.7497298707105284E-2</v>
      </c>
      <c r="Y241" s="215">
        <f t="shared" si="100"/>
        <v>2.7500737966310057E-2</v>
      </c>
      <c r="Z241" s="215">
        <f t="shared" si="100"/>
        <v>2.7501431131254261E-2</v>
      </c>
      <c r="AA241" s="215">
        <f t="shared" si="100"/>
        <v>2.749916415914409E-2</v>
      </c>
      <c r="AC241" s="722"/>
      <c r="AD241" s="722"/>
      <c r="AE241" s="722"/>
      <c r="AF241" s="722"/>
      <c r="AG241" s="722"/>
      <c r="AH241" s="722"/>
      <c r="AI241" s="722"/>
      <c r="AJ241" s="722"/>
      <c r="AK241" s="722"/>
      <c r="AL241" s="722"/>
      <c r="AM241" s="722"/>
      <c r="AN241" s="722"/>
      <c r="AO241" s="722"/>
      <c r="AP241" s="722"/>
      <c r="AQ241" s="722"/>
    </row>
    <row r="242" spans="1:43" hidden="1" x14ac:dyDescent="0.2">
      <c r="A242" s="687">
        <v>19</v>
      </c>
      <c r="B242" s="218">
        <v>0.03</v>
      </c>
      <c r="C242" s="690">
        <f t="shared" si="101"/>
        <v>39.764099999999999</v>
      </c>
      <c r="D242" s="690">
        <f t="shared" si="101"/>
        <v>28.403500000000001</v>
      </c>
      <c r="E242" s="690">
        <f t="shared" si="101"/>
        <v>2.8403999999999998</v>
      </c>
      <c r="F242" s="690">
        <f t="shared" si="98"/>
        <v>43.740400000000001</v>
      </c>
      <c r="G242" s="690">
        <f t="shared" si="98"/>
        <v>31.244</v>
      </c>
      <c r="H242" s="690">
        <f t="shared" si="98"/>
        <v>48.114699999999999</v>
      </c>
      <c r="I242" s="690">
        <f t="shared" si="98"/>
        <v>34.368400000000001</v>
      </c>
      <c r="J242" s="702">
        <f t="shared" si="104"/>
        <v>59.6462</v>
      </c>
      <c r="K242" s="702">
        <f t="shared" si="104"/>
        <v>42.6053</v>
      </c>
      <c r="L242" s="702">
        <f t="shared" si="105"/>
        <v>65.610600000000005</v>
      </c>
      <c r="M242" s="702">
        <f t="shared" si="105"/>
        <v>46.866</v>
      </c>
      <c r="N242" s="702">
        <f t="shared" si="99"/>
        <v>72.1721</v>
      </c>
      <c r="O242" s="709">
        <f t="shared" si="99"/>
        <v>51.552599999999998</v>
      </c>
      <c r="P242" s="215">
        <f t="shared" si="106"/>
        <v>3.0000595763859949E-2</v>
      </c>
      <c r="Q242" s="215">
        <f t="shared" si="106"/>
        <v>2.9996772590956775E-2</v>
      </c>
      <c r="R242" s="215">
        <f t="shared" si="102"/>
        <v>3.0000188384228493E-2</v>
      </c>
      <c r="S242" s="215">
        <f t="shared" si="102"/>
        <v>2.9999340673831348E-2</v>
      </c>
      <c r="T242" s="215">
        <f t="shared" si="102"/>
        <v>2.999781647236123E-2</v>
      </c>
      <c r="U242" s="215">
        <f t="shared" si="102"/>
        <v>3.0002427526350677E-2</v>
      </c>
      <c r="V242" s="215">
        <f t="shared" si="103"/>
        <v>2.7498779066612564E-2</v>
      </c>
      <c r="W242" s="215">
        <f t="shared" si="103"/>
        <v>2.7500334619962201E-2</v>
      </c>
      <c r="X242" s="215">
        <f t="shared" si="103"/>
        <v>2.7492403414845761E-2</v>
      </c>
      <c r="Y242" s="215">
        <f t="shared" si="100"/>
        <v>2.750078107198321E-2</v>
      </c>
      <c r="Z242" s="215">
        <f t="shared" si="100"/>
        <v>2.7499523148665737E-2</v>
      </c>
      <c r="AA242" s="215">
        <f t="shared" si="100"/>
        <v>2.7499092403955004E-2</v>
      </c>
      <c r="AC242" s="722"/>
      <c r="AD242" s="722"/>
      <c r="AE242" s="722"/>
      <c r="AF242" s="722"/>
      <c r="AG242" s="722"/>
      <c r="AH242" s="722"/>
      <c r="AI242" s="722"/>
      <c r="AJ242" s="722"/>
      <c r="AK242" s="722"/>
      <c r="AL242" s="722"/>
      <c r="AM242" s="722"/>
      <c r="AN242" s="722"/>
      <c r="AO242" s="722"/>
      <c r="AP242" s="722"/>
      <c r="AQ242" s="722"/>
    </row>
    <row r="243" spans="1:43" hidden="1" x14ac:dyDescent="0.2">
      <c r="A243" s="687">
        <v>21</v>
      </c>
      <c r="B243" s="218">
        <v>0.03</v>
      </c>
      <c r="C243" s="690">
        <f t="shared" si="101"/>
        <v>40.957000000000001</v>
      </c>
      <c r="D243" s="690">
        <f t="shared" si="101"/>
        <v>29.255800000000001</v>
      </c>
      <c r="E243" s="690">
        <f t="shared" si="101"/>
        <v>2.9253999999999998</v>
      </c>
      <c r="F243" s="690">
        <f t="shared" si="98"/>
        <v>45.052900000000001</v>
      </c>
      <c r="G243" s="690">
        <f t="shared" si="98"/>
        <v>32.181100000000001</v>
      </c>
      <c r="H243" s="690">
        <f t="shared" si="98"/>
        <v>49.558399999999999</v>
      </c>
      <c r="I243" s="690">
        <f t="shared" si="98"/>
        <v>35.399299999999997</v>
      </c>
      <c r="J243" s="702">
        <f t="shared" si="104"/>
        <v>61.435499999999998</v>
      </c>
      <c r="K243" s="702">
        <f t="shared" si="104"/>
        <v>43.883699999999997</v>
      </c>
      <c r="L243" s="702">
        <f t="shared" si="105"/>
        <v>67.579400000000007</v>
      </c>
      <c r="M243" s="702">
        <f t="shared" si="105"/>
        <v>48.271700000000003</v>
      </c>
      <c r="N243" s="702">
        <f t="shared" si="99"/>
        <v>74.337599999999995</v>
      </c>
      <c r="O243" s="709">
        <f t="shared" si="99"/>
        <v>53.098999999999997</v>
      </c>
      <c r="P243" s="215">
        <f t="shared" si="106"/>
        <v>2.9999421588820109E-2</v>
      </c>
      <c r="Q243" s="215">
        <f t="shared" si="106"/>
        <v>3.0006865351101083E-2</v>
      </c>
      <c r="R243" s="215">
        <f t="shared" si="102"/>
        <v>3.0006584301926823E-2</v>
      </c>
      <c r="S243" s="215">
        <f t="shared" si="102"/>
        <v>2.9992958648060456E-2</v>
      </c>
      <c r="T243" s="215">
        <f t="shared" si="102"/>
        <v>3.0005382970277269E-2</v>
      </c>
      <c r="U243" s="215">
        <f t="shared" si="102"/>
        <v>2.9995577332665922E-2</v>
      </c>
      <c r="V243" s="215">
        <f t="shared" si="103"/>
        <v>2.7500702444506964E-2</v>
      </c>
      <c r="W243" s="215">
        <f t="shared" si="103"/>
        <v>2.7499929757523012E-2</v>
      </c>
      <c r="X243" s="215">
        <f t="shared" si="103"/>
        <v>2.7501668364300371E-2</v>
      </c>
      <c r="Y243" s="215">
        <f t="shared" si="100"/>
        <v>2.7500108330995747E-2</v>
      </c>
      <c r="Z243" s="215">
        <f t="shared" si="100"/>
        <v>2.7500175607762498E-2</v>
      </c>
      <c r="AA243" s="215">
        <f t="shared" si="100"/>
        <v>2.7500414662464747E-2</v>
      </c>
      <c r="AC243" s="722"/>
      <c r="AD243" s="722"/>
      <c r="AE243" s="722"/>
      <c r="AF243" s="722"/>
      <c r="AG243" s="722"/>
      <c r="AH243" s="722"/>
      <c r="AI243" s="722"/>
      <c r="AJ243" s="722"/>
      <c r="AK243" s="722"/>
      <c r="AL243" s="722"/>
      <c r="AM243" s="722"/>
      <c r="AN243" s="722"/>
      <c r="AO243" s="722"/>
      <c r="AP243" s="722"/>
      <c r="AQ243" s="722"/>
    </row>
    <row r="244" spans="1:43" hidden="1" x14ac:dyDescent="0.2">
      <c r="A244" s="692">
        <v>23</v>
      </c>
      <c r="B244" s="371">
        <v>0.02</v>
      </c>
      <c r="C244" s="711">
        <f t="shared" si="101"/>
        <v>41.776299999999999</v>
      </c>
      <c r="D244" s="711">
        <f t="shared" si="101"/>
        <v>29.840800000000002</v>
      </c>
      <c r="E244" s="711">
        <f t="shared" si="101"/>
        <v>2.9843000000000002</v>
      </c>
      <c r="F244" s="711">
        <f t="shared" si="98"/>
        <v>45.954000000000001</v>
      </c>
      <c r="G244" s="711">
        <f t="shared" si="98"/>
        <v>32.825000000000003</v>
      </c>
      <c r="H244" s="711">
        <f t="shared" si="98"/>
        <v>50.549399999999999</v>
      </c>
      <c r="I244" s="711">
        <f t="shared" si="98"/>
        <v>36.107399999999998</v>
      </c>
      <c r="J244" s="712">
        <f t="shared" si="104"/>
        <v>62.664499999999997</v>
      </c>
      <c r="K244" s="712">
        <f t="shared" si="104"/>
        <v>44.761200000000002</v>
      </c>
      <c r="L244" s="712">
        <f t="shared" si="105"/>
        <v>68.930999999999997</v>
      </c>
      <c r="M244" s="712">
        <f t="shared" si="105"/>
        <v>49.237499999999997</v>
      </c>
      <c r="N244" s="712">
        <f t="shared" si="99"/>
        <v>75.824100000000001</v>
      </c>
      <c r="O244" s="713">
        <f t="shared" si="99"/>
        <v>54.161099999999998</v>
      </c>
      <c r="P244" s="215">
        <f t="shared" si="106"/>
        <v>2.000390653612321E-2</v>
      </c>
      <c r="Q244" s="215">
        <f t="shared" si="106"/>
        <v>1.9996034974261542E-2</v>
      </c>
      <c r="R244" s="215">
        <f t="shared" si="102"/>
        <v>2.0000932237436427E-2</v>
      </c>
      <c r="S244" s="215">
        <f t="shared" si="102"/>
        <v>2.0008638610861721E-2</v>
      </c>
      <c r="T244" s="215">
        <f t="shared" si="102"/>
        <v>1.9996610060050359E-2</v>
      </c>
      <c r="U244" s="215">
        <f t="shared" si="102"/>
        <v>2.000322040266338E-2</v>
      </c>
      <c r="V244" s="215">
        <f t="shared" si="103"/>
        <v>2.7499987702357662E-2</v>
      </c>
      <c r="W244" s="215">
        <f t="shared" si="103"/>
        <v>2.7501454784605802E-2</v>
      </c>
      <c r="X244" s="215">
        <f t="shared" si="103"/>
        <v>2.7509984850571653E-2</v>
      </c>
      <c r="Y244" s="215">
        <f t="shared" si="100"/>
        <v>2.7499714918802182E-2</v>
      </c>
      <c r="Z244" s="215">
        <f t="shared" si="100"/>
        <v>2.7499100057909395E-2</v>
      </c>
      <c r="AA244" s="215">
        <f t="shared" si="100"/>
        <v>2.7499923775065264E-2</v>
      </c>
      <c r="AC244" s="722"/>
      <c r="AD244" s="722"/>
      <c r="AE244" s="722"/>
      <c r="AF244" s="722"/>
      <c r="AG244" s="722"/>
      <c r="AH244" s="722"/>
      <c r="AI244" s="722"/>
      <c r="AJ244" s="722"/>
      <c r="AK244" s="722"/>
      <c r="AL244" s="722"/>
      <c r="AM244" s="722"/>
      <c r="AN244" s="722"/>
      <c r="AO244" s="722"/>
      <c r="AP244" s="722"/>
      <c r="AQ244" s="722"/>
    </row>
    <row r="245" spans="1:43" hidden="1" x14ac:dyDescent="0.2">
      <c r="A245" s="673" t="s">
        <v>175</v>
      </c>
      <c r="AC245" s="722"/>
      <c r="AD245" s="722"/>
      <c r="AE245" s="722"/>
      <c r="AF245" s="722"/>
      <c r="AG245" s="722"/>
      <c r="AH245" s="722"/>
      <c r="AI245" s="722"/>
      <c r="AJ245" s="722"/>
      <c r="AK245" s="722"/>
      <c r="AL245" s="722"/>
      <c r="AM245" s="722"/>
      <c r="AN245" s="722"/>
      <c r="AO245" s="722"/>
      <c r="AP245" s="722"/>
      <c r="AQ245" s="722"/>
    </row>
    <row r="246" spans="1:43" hidden="1" x14ac:dyDescent="0.2">
      <c r="A246" s="674" t="s">
        <v>65</v>
      </c>
      <c r="B246" s="675" t="s">
        <v>159</v>
      </c>
      <c r="C246" s="675" t="s">
        <v>82</v>
      </c>
      <c r="D246" s="675" t="s">
        <v>83</v>
      </c>
      <c r="E246" s="676" t="s">
        <v>84</v>
      </c>
    </row>
    <row r="247" spans="1:43" hidden="1" x14ac:dyDescent="0.2">
      <c r="A247" s="679" t="s">
        <v>85</v>
      </c>
      <c r="B247" s="680" t="s">
        <v>174</v>
      </c>
      <c r="C247" s="680"/>
      <c r="D247" s="680"/>
      <c r="E247" s="681"/>
    </row>
    <row r="248" spans="1:43" hidden="1" x14ac:dyDescent="0.2">
      <c r="A248" s="682" t="s">
        <v>66</v>
      </c>
      <c r="B248" s="684" t="s">
        <v>80</v>
      </c>
      <c r="C248" s="105">
        <f>ROUND(C230*2080,0)</f>
        <v>60043</v>
      </c>
      <c r="D248" s="105">
        <f>ROUND(F230*2080,0)</f>
        <v>66047</v>
      </c>
      <c r="E248" s="106">
        <f>ROUND(H230*2080,0)</f>
        <v>72652</v>
      </c>
    </row>
    <row r="249" spans="1:43" hidden="1" x14ac:dyDescent="0.2">
      <c r="A249" s="687" t="s">
        <v>76</v>
      </c>
      <c r="B249" s="218">
        <v>2.5000000000000001E-2</v>
      </c>
      <c r="C249" s="107">
        <f>ROUND(C231*2080,0)</f>
        <v>61544</v>
      </c>
      <c r="D249" s="107">
        <f>ROUND(F231*2080,0)</f>
        <v>67698</v>
      </c>
      <c r="E249" s="108">
        <f>ROUND(H231*2080,0)</f>
        <v>74468</v>
      </c>
    </row>
    <row r="250" spans="1:43" hidden="1" x14ac:dyDescent="0.2">
      <c r="A250" s="687">
        <v>1</v>
      </c>
      <c r="B250" s="218">
        <v>0.03</v>
      </c>
      <c r="C250" s="107">
        <f>ROUND(C232*2080,0)</f>
        <v>63390</v>
      </c>
      <c r="D250" s="107">
        <v>0</v>
      </c>
      <c r="E250" s="108">
        <v>0</v>
      </c>
    </row>
    <row r="251" spans="1:43" hidden="1" x14ac:dyDescent="0.2">
      <c r="A251" s="687">
        <v>2</v>
      </c>
      <c r="B251" s="218">
        <v>0.03</v>
      </c>
      <c r="C251" s="107">
        <v>0</v>
      </c>
      <c r="D251" s="107">
        <f t="shared" ref="D251:D262" si="107">ROUND(F233*2080,0)</f>
        <v>69729</v>
      </c>
      <c r="E251" s="108">
        <f t="shared" ref="E251:E262" si="108">ROUND(H233*2080,0)</f>
        <v>76701</v>
      </c>
    </row>
    <row r="252" spans="1:43" hidden="1" x14ac:dyDescent="0.2">
      <c r="A252" s="687">
        <v>3</v>
      </c>
      <c r="B252" s="218">
        <v>0.03</v>
      </c>
      <c r="C252" s="107">
        <f t="shared" ref="C252:C262" si="109">ROUND(C234*2080,0)</f>
        <v>65292</v>
      </c>
      <c r="D252" s="107">
        <f t="shared" si="107"/>
        <v>71821</v>
      </c>
      <c r="E252" s="108">
        <f t="shared" si="108"/>
        <v>79003</v>
      </c>
    </row>
    <row r="253" spans="1:43" hidden="1" x14ac:dyDescent="0.2">
      <c r="A253" s="687">
        <v>5</v>
      </c>
      <c r="B253" s="218">
        <v>0.03</v>
      </c>
      <c r="C253" s="107">
        <f t="shared" si="109"/>
        <v>67250</v>
      </c>
      <c r="D253" s="107">
        <f t="shared" si="107"/>
        <v>73976</v>
      </c>
      <c r="E253" s="108">
        <f t="shared" si="108"/>
        <v>81373</v>
      </c>
    </row>
    <row r="254" spans="1:43" hidden="1" x14ac:dyDescent="0.2">
      <c r="A254" s="687">
        <v>7</v>
      </c>
      <c r="B254" s="218">
        <v>0.03</v>
      </c>
      <c r="C254" s="107">
        <f t="shared" si="109"/>
        <v>69268</v>
      </c>
      <c r="D254" s="107">
        <f t="shared" si="107"/>
        <v>76194</v>
      </c>
      <c r="E254" s="108">
        <f t="shared" si="108"/>
        <v>83814</v>
      </c>
    </row>
    <row r="255" spans="1:43" hidden="1" x14ac:dyDescent="0.2">
      <c r="A255" s="687">
        <v>9</v>
      </c>
      <c r="B255" s="218">
        <v>0.03</v>
      </c>
      <c r="C255" s="107">
        <f t="shared" si="109"/>
        <v>71346</v>
      </c>
      <c r="D255" s="107">
        <f t="shared" si="107"/>
        <v>78480</v>
      </c>
      <c r="E255" s="108">
        <f t="shared" si="108"/>
        <v>86329</v>
      </c>
    </row>
    <row r="256" spans="1:43" hidden="1" x14ac:dyDescent="0.2">
      <c r="A256" s="687">
        <v>11</v>
      </c>
      <c r="B256" s="218">
        <v>0.03</v>
      </c>
      <c r="C256" s="107">
        <f t="shared" si="109"/>
        <v>73486</v>
      </c>
      <c r="D256" s="107">
        <f t="shared" si="107"/>
        <v>80835</v>
      </c>
      <c r="E256" s="108">
        <f t="shared" si="108"/>
        <v>88919</v>
      </c>
    </row>
    <row r="257" spans="1:27" hidden="1" x14ac:dyDescent="0.2">
      <c r="A257" s="687">
        <v>13</v>
      </c>
      <c r="B257" s="218">
        <v>0.03</v>
      </c>
      <c r="C257" s="107">
        <f t="shared" si="109"/>
        <v>75691</v>
      </c>
      <c r="D257" s="107">
        <f t="shared" si="107"/>
        <v>83260</v>
      </c>
      <c r="E257" s="108">
        <f t="shared" si="108"/>
        <v>91587</v>
      </c>
    </row>
    <row r="258" spans="1:27" hidden="1" x14ac:dyDescent="0.2">
      <c r="A258" s="687">
        <v>15</v>
      </c>
      <c r="B258" s="218">
        <v>0.03</v>
      </c>
      <c r="C258" s="107">
        <f t="shared" si="109"/>
        <v>77962</v>
      </c>
      <c r="D258" s="107">
        <f t="shared" si="107"/>
        <v>85758</v>
      </c>
      <c r="E258" s="108">
        <f t="shared" si="108"/>
        <v>94334</v>
      </c>
    </row>
    <row r="259" spans="1:27" hidden="1" x14ac:dyDescent="0.2">
      <c r="A259" s="687">
        <v>17</v>
      </c>
      <c r="B259" s="218">
        <v>0.03</v>
      </c>
      <c r="C259" s="107">
        <f t="shared" si="109"/>
        <v>80300</v>
      </c>
      <c r="D259" s="107">
        <f t="shared" si="107"/>
        <v>88330</v>
      </c>
      <c r="E259" s="108">
        <f t="shared" si="108"/>
        <v>97164</v>
      </c>
    </row>
    <row r="260" spans="1:27" hidden="1" x14ac:dyDescent="0.2">
      <c r="A260" s="687">
        <v>19</v>
      </c>
      <c r="B260" s="218">
        <v>0.03</v>
      </c>
      <c r="C260" s="107">
        <f t="shared" si="109"/>
        <v>82709</v>
      </c>
      <c r="D260" s="107">
        <f t="shared" si="107"/>
        <v>90980</v>
      </c>
      <c r="E260" s="108">
        <f t="shared" si="108"/>
        <v>100079</v>
      </c>
    </row>
    <row r="261" spans="1:27" hidden="1" x14ac:dyDescent="0.2">
      <c r="A261" s="687">
        <v>21</v>
      </c>
      <c r="B261" s="218">
        <v>0.03</v>
      </c>
      <c r="C261" s="107">
        <f t="shared" si="109"/>
        <v>85191</v>
      </c>
      <c r="D261" s="107">
        <f t="shared" si="107"/>
        <v>93710</v>
      </c>
      <c r="E261" s="108">
        <f t="shared" si="108"/>
        <v>103081</v>
      </c>
    </row>
    <row r="262" spans="1:27" hidden="1" x14ac:dyDescent="0.2">
      <c r="A262" s="692">
        <v>23</v>
      </c>
      <c r="B262" s="371">
        <v>0.02</v>
      </c>
      <c r="C262" s="109">
        <f t="shared" si="109"/>
        <v>86895</v>
      </c>
      <c r="D262" s="109">
        <f t="shared" si="107"/>
        <v>95584</v>
      </c>
      <c r="E262" s="110">
        <f t="shared" si="108"/>
        <v>105143</v>
      </c>
    </row>
    <row r="263" spans="1:27" hidden="1" x14ac:dyDescent="0.2"/>
    <row r="264" spans="1:27" x14ac:dyDescent="0.2">
      <c r="A264" s="714" t="s">
        <v>81</v>
      </c>
      <c r="B264" s="715"/>
      <c r="C264" s="715"/>
      <c r="D264" s="715"/>
      <c r="E264" s="715"/>
      <c r="F264" s="715"/>
      <c r="G264" s="716" t="s">
        <v>439</v>
      </c>
      <c r="H264" s="716"/>
      <c r="I264" s="717" t="s">
        <v>451</v>
      </c>
      <c r="J264" s="717">
        <v>3.2000000000000001E-2</v>
      </c>
      <c r="K264" s="718"/>
      <c r="L264" s="718"/>
      <c r="M264" s="718"/>
      <c r="N264" s="718"/>
      <c r="O264" s="719"/>
      <c r="P264" s="701">
        <v>3.4200000000000001E-2</v>
      </c>
    </row>
    <row r="265" spans="1:27" x14ac:dyDescent="0.2">
      <c r="A265" s="720" t="s">
        <v>183</v>
      </c>
      <c r="B265" s="673"/>
      <c r="C265" s="673"/>
      <c r="D265" s="673"/>
      <c r="E265" s="673"/>
      <c r="F265" s="673"/>
      <c r="G265" s="673"/>
      <c r="H265" s="673"/>
      <c r="O265" s="721"/>
      <c r="P265" s="673" t="s">
        <v>188</v>
      </c>
      <c r="V265" s="695" t="s">
        <v>187</v>
      </c>
    </row>
    <row r="266" spans="1:27" x14ac:dyDescent="0.2">
      <c r="A266" s="674" t="s">
        <v>65</v>
      </c>
      <c r="B266" s="675" t="s">
        <v>159</v>
      </c>
      <c r="C266" s="675" t="s">
        <v>82</v>
      </c>
      <c r="D266" s="675" t="s">
        <v>82</v>
      </c>
      <c r="E266" s="675" t="s">
        <v>206</v>
      </c>
      <c r="F266" s="675" t="s">
        <v>83</v>
      </c>
      <c r="G266" s="675" t="s">
        <v>83</v>
      </c>
      <c r="H266" s="675" t="s">
        <v>84</v>
      </c>
      <c r="I266" s="675" t="s">
        <v>84</v>
      </c>
      <c r="J266" s="675" t="s">
        <v>82</v>
      </c>
      <c r="K266" s="675" t="s">
        <v>82</v>
      </c>
      <c r="L266" s="675" t="s">
        <v>83</v>
      </c>
      <c r="M266" s="675" t="s">
        <v>83</v>
      </c>
      <c r="N266" s="675" t="s">
        <v>84</v>
      </c>
      <c r="O266" s="676" t="s">
        <v>84</v>
      </c>
      <c r="P266" s="677" t="s">
        <v>82</v>
      </c>
      <c r="Q266" s="677" t="s">
        <v>82</v>
      </c>
      <c r="R266" s="677" t="s">
        <v>83</v>
      </c>
      <c r="S266" s="677" t="s">
        <v>83</v>
      </c>
      <c r="T266" s="677" t="s">
        <v>84</v>
      </c>
      <c r="U266" s="677" t="s">
        <v>84</v>
      </c>
      <c r="V266" s="677" t="s">
        <v>82</v>
      </c>
      <c r="W266" s="677" t="s">
        <v>82</v>
      </c>
      <c r="X266" s="677" t="s">
        <v>83</v>
      </c>
      <c r="Y266" s="677" t="s">
        <v>83</v>
      </c>
      <c r="Z266" s="677" t="s">
        <v>84</v>
      </c>
      <c r="AA266" s="677" t="s">
        <v>84</v>
      </c>
    </row>
    <row r="267" spans="1:27" x14ac:dyDescent="0.2">
      <c r="A267" s="679" t="s">
        <v>85</v>
      </c>
      <c r="B267" s="680" t="s">
        <v>174</v>
      </c>
      <c r="C267" s="680" t="s">
        <v>86</v>
      </c>
      <c r="D267" s="680" t="s">
        <v>87</v>
      </c>
      <c r="E267" s="680" t="s">
        <v>87</v>
      </c>
      <c r="F267" s="680" t="s">
        <v>86</v>
      </c>
      <c r="G267" s="680" t="s">
        <v>87</v>
      </c>
      <c r="H267" s="680" t="s">
        <v>86</v>
      </c>
      <c r="I267" s="680" t="s">
        <v>87</v>
      </c>
      <c r="J267" s="680" t="s">
        <v>207</v>
      </c>
      <c r="K267" s="680" t="s">
        <v>208</v>
      </c>
      <c r="L267" s="680" t="s">
        <v>207</v>
      </c>
      <c r="M267" s="680" t="s">
        <v>208</v>
      </c>
      <c r="N267" s="680" t="s">
        <v>207</v>
      </c>
      <c r="O267" s="681" t="s">
        <v>208</v>
      </c>
      <c r="P267" s="677" t="s">
        <v>86</v>
      </c>
      <c r="Q267" s="677" t="s">
        <v>87</v>
      </c>
      <c r="R267" s="677" t="s">
        <v>86</v>
      </c>
      <c r="S267" s="677" t="s">
        <v>87</v>
      </c>
      <c r="T267" s="677" t="s">
        <v>86</v>
      </c>
      <c r="U267" s="677" t="s">
        <v>87</v>
      </c>
      <c r="V267" s="677" t="s">
        <v>86</v>
      </c>
      <c r="W267" s="677" t="s">
        <v>87</v>
      </c>
      <c r="X267" s="677" t="s">
        <v>86</v>
      </c>
      <c r="Y267" s="677" t="s">
        <v>87</v>
      </c>
      <c r="Z267" s="677" t="s">
        <v>86</v>
      </c>
      <c r="AA267" s="677" t="s">
        <v>87</v>
      </c>
    </row>
    <row r="268" spans="1:27" x14ac:dyDescent="0.2">
      <c r="A268" s="682" t="s">
        <v>66</v>
      </c>
      <c r="B268" s="690" t="s">
        <v>80</v>
      </c>
      <c r="C268" s="690">
        <f>ROUND(D268*1.4, 4)</f>
        <v>29.790299999999998</v>
      </c>
      <c r="D268" s="710">
        <v>21.278808000000001</v>
      </c>
      <c r="E268" s="690" t="s">
        <v>80</v>
      </c>
      <c r="F268" s="690">
        <f>ROUND(G268*1.4, 4)</f>
        <v>32.769399999999997</v>
      </c>
      <c r="G268" s="710">
        <v>23.406688800000001</v>
      </c>
      <c r="H268" s="690">
        <f>ROUND(I268*1.4, 4)</f>
        <v>36.046300000000002</v>
      </c>
      <c r="I268" s="710">
        <v>25.747357680000004</v>
      </c>
      <c r="J268" s="697">
        <f>ROUND(C268*1.5,4)</f>
        <v>44.685499999999998</v>
      </c>
      <c r="K268" s="697">
        <f>ROUND(D268*1.5,4)</f>
        <v>31.918199999999999</v>
      </c>
      <c r="L268" s="697">
        <f>ROUND(F268*1.5,4)</f>
        <v>49.1541</v>
      </c>
      <c r="M268" s="697">
        <f>ROUND(G268*1.5,4)</f>
        <v>35.11</v>
      </c>
      <c r="N268" s="697">
        <f>ROUND(H268*1.5,4)</f>
        <v>54.069499999999998</v>
      </c>
      <c r="O268" s="708">
        <f t="shared" ref="O268:O269" si="110">ROUND(I268*1.5,4)</f>
        <v>38.621000000000002</v>
      </c>
      <c r="V268" s="215">
        <f>(C268-C230)/C230</f>
        <v>3.1998919166095083E-2</v>
      </c>
      <c r="W268" s="215">
        <f t="shared" ref="W268:X280" si="111">(D268-D230)/D230</f>
        <v>3.1969970319501988E-2</v>
      </c>
      <c r="X268" s="215"/>
      <c r="Y268" s="215">
        <f t="shared" ref="Y268:AA269" si="112">(F268-F230)/F230</f>
        <v>3.2003073705957126E-2</v>
      </c>
      <c r="Z268" s="215">
        <f t="shared" si="112"/>
        <v>3.1977250081564684E-2</v>
      </c>
      <c r="AA268" s="215">
        <f t="shared" si="112"/>
        <v>3.1996610237426615E-2</v>
      </c>
    </row>
    <row r="269" spans="1:27" x14ac:dyDescent="0.2">
      <c r="A269" s="687" t="s">
        <v>76</v>
      </c>
      <c r="B269" s="218">
        <v>3.4200000000000001E-2</v>
      </c>
      <c r="C269" s="690">
        <f t="shared" ref="C269:C279" si="113">ROUND(D269*1.4, 4)</f>
        <v>30.809200000000001</v>
      </c>
      <c r="D269" s="710">
        <v>22.006543233600002</v>
      </c>
      <c r="E269" s="690" t="s">
        <v>80</v>
      </c>
      <c r="F269" s="690">
        <f>ROUND(G269*1.4, 4)</f>
        <v>33.890099999999997</v>
      </c>
      <c r="G269" s="710">
        <v>24.207197556960001</v>
      </c>
      <c r="H269" s="690">
        <f>ROUND(I269*1.4, 4)</f>
        <v>37.2791</v>
      </c>
      <c r="I269" s="710">
        <v>26.627917312656002</v>
      </c>
      <c r="J269" s="702">
        <f t="shared" ref="J269:K270" si="114">ROUND(C269*1.5,4)</f>
        <v>46.213799999999999</v>
      </c>
      <c r="K269" s="702">
        <f t="shared" si="114"/>
        <v>33.009799999999998</v>
      </c>
      <c r="L269" s="702">
        <f t="shared" ref="L269:N269" si="115">ROUND(F269*1.5,4)</f>
        <v>50.8352</v>
      </c>
      <c r="M269" s="702">
        <f t="shared" si="115"/>
        <v>36.3108</v>
      </c>
      <c r="N269" s="702">
        <f t="shared" si="115"/>
        <v>55.918700000000001</v>
      </c>
      <c r="O269" s="709">
        <f t="shared" si="110"/>
        <v>39.941899999999997</v>
      </c>
      <c r="P269" s="215">
        <f>(C269-C268)/C268</f>
        <v>3.4202408166416662E-2</v>
      </c>
      <c r="Q269" s="215">
        <f>(D269-D268)/D268</f>
        <v>3.4200000000000029E-2</v>
      </c>
      <c r="R269" s="215">
        <f>(F269-F268)/F268</f>
        <v>3.4199588640622024E-2</v>
      </c>
      <c r="S269" s="215">
        <f>(G269-G268)/G268</f>
        <v>3.4199999999999973E-2</v>
      </c>
      <c r="T269" s="215">
        <f t="shared" ref="T269:U269" si="116">(H269-H268)/H268</f>
        <v>3.4200458854306746E-2</v>
      </c>
      <c r="U269" s="215">
        <f t="shared" si="116"/>
        <v>3.4199999999999939E-2</v>
      </c>
      <c r="V269" s="215">
        <f t="shared" ref="V269:V280" si="117">(C269-C231)/C231</f>
        <v>4.1259412472455438E-2</v>
      </c>
      <c r="W269" s="215">
        <f t="shared" si="111"/>
        <v>4.1241890598015793E-2</v>
      </c>
      <c r="X269" s="215"/>
      <c r="Y269" s="215">
        <f t="shared" si="112"/>
        <v>4.1256878450746971E-2</v>
      </c>
      <c r="Z269" s="215">
        <f t="shared" si="112"/>
        <v>4.1245921506518762E-2</v>
      </c>
      <c r="AA269" s="215">
        <f t="shared" si="112"/>
        <v>4.1266196856573935E-2</v>
      </c>
    </row>
    <row r="270" spans="1:27" x14ac:dyDescent="0.2">
      <c r="A270" s="687">
        <v>1</v>
      </c>
      <c r="B270" s="218">
        <v>3.4200000000000001E-2</v>
      </c>
      <c r="C270" s="690">
        <f t="shared" si="113"/>
        <v>31.8628</v>
      </c>
      <c r="D270" s="710">
        <v>22.759167012189124</v>
      </c>
      <c r="E270" s="690" t="s">
        <v>80</v>
      </c>
      <c r="F270" s="690" t="s">
        <v>80</v>
      </c>
      <c r="G270" s="710" t="s">
        <v>80</v>
      </c>
      <c r="H270" s="690" t="s">
        <v>80</v>
      </c>
      <c r="I270" s="710" t="s">
        <v>80</v>
      </c>
      <c r="J270" s="702">
        <f t="shared" si="114"/>
        <v>47.794199999999996</v>
      </c>
      <c r="K270" s="702">
        <f t="shared" si="114"/>
        <v>34.138800000000003</v>
      </c>
      <c r="L270" s="688" t="s">
        <v>80</v>
      </c>
      <c r="M270" s="688" t="s">
        <v>80</v>
      </c>
      <c r="N270" s="688" t="s">
        <v>80</v>
      </c>
      <c r="O270" s="689" t="s">
        <v>80</v>
      </c>
      <c r="P270" s="215">
        <f>(C270-C269)/C269</f>
        <v>3.4197577347026192E-2</v>
      </c>
      <c r="Q270" s="215">
        <f>(D270-D269)/D269</f>
        <v>3.4200000000000084E-2</v>
      </c>
      <c r="R270" s="215"/>
      <c r="S270" s="215"/>
      <c r="T270" s="215"/>
      <c r="U270" s="215"/>
      <c r="V270" s="215">
        <f t="shared" si="117"/>
        <v>4.5504659404121309E-2</v>
      </c>
      <c r="W270" s="215">
        <f t="shared" si="111"/>
        <v>4.5489988570351539E-2</v>
      </c>
      <c r="X270" s="215"/>
      <c r="Y270" s="215"/>
      <c r="Z270" s="215"/>
      <c r="AA270" s="215"/>
    </row>
    <row r="271" spans="1:27" x14ac:dyDescent="0.2">
      <c r="A271" s="687">
        <v>2</v>
      </c>
      <c r="B271" s="218">
        <v>3.4200000000000001E-2</v>
      </c>
      <c r="C271" s="690" t="s">
        <v>80</v>
      </c>
      <c r="D271" s="690" t="s">
        <v>80</v>
      </c>
      <c r="E271" s="690" t="s">
        <v>80</v>
      </c>
      <c r="F271" s="690">
        <f t="shared" ref="F271:F280" si="118">ROUND(G271*1.4, 4)</f>
        <v>35.049100000000003</v>
      </c>
      <c r="G271" s="710">
        <v>25.035083713408032</v>
      </c>
      <c r="H271" s="690">
        <f t="shared" ref="H271:H280" si="119">ROUND(I271*1.4, 4)</f>
        <v>38.554000000000002</v>
      </c>
      <c r="I271" s="710">
        <v>27.538592084748839</v>
      </c>
      <c r="J271" s="688" t="s">
        <v>80</v>
      </c>
      <c r="K271" s="688" t="s">
        <v>80</v>
      </c>
      <c r="L271" s="702">
        <f t="shared" ref="L271:O280" si="120">ROUND(F271*1.5,4)</f>
        <v>52.573700000000002</v>
      </c>
      <c r="M271" s="702">
        <f t="shared" si="120"/>
        <v>37.552599999999998</v>
      </c>
      <c r="N271" s="702">
        <f t="shared" si="120"/>
        <v>57.831000000000003</v>
      </c>
      <c r="O271" s="709">
        <f t="shared" si="120"/>
        <v>41.307899999999997</v>
      </c>
      <c r="P271" s="215"/>
      <c r="Q271" s="215"/>
      <c r="R271" s="215">
        <f>(F271-F269)/F269</f>
        <v>3.4198777814170099E-2</v>
      </c>
      <c r="S271" s="215">
        <f>(G271-G269)/G269</f>
        <v>3.4199999999999953E-2</v>
      </c>
      <c r="T271" s="215">
        <f>(H271-H269)/H269</f>
        <v>3.4198786987883353E-2</v>
      </c>
      <c r="U271" s="215">
        <f>(I271-I269)/I269</f>
        <v>3.4200000000000029E-2</v>
      </c>
      <c r="V271" s="215"/>
      <c r="W271" s="215"/>
      <c r="X271" s="215"/>
      <c r="Y271" s="215">
        <f t="shared" ref="Y271:AA280" si="121">(F271-F233)/F233</f>
        <v>4.5505255998759112E-2</v>
      </c>
      <c r="Z271" s="215">
        <f t="shared" si="121"/>
        <v>4.5493918048252209E-2</v>
      </c>
      <c r="AA271" s="215">
        <f t="shared" si="121"/>
        <v>4.5515191617221236E-2</v>
      </c>
    </row>
    <row r="272" spans="1:27" x14ac:dyDescent="0.2">
      <c r="A272" s="687">
        <v>3</v>
      </c>
      <c r="B272" s="218">
        <v>3.4200000000000001E-2</v>
      </c>
      <c r="C272" s="690">
        <f t="shared" si="113"/>
        <v>32.952500000000001</v>
      </c>
      <c r="D272" s="710">
        <v>23.537530524005991</v>
      </c>
      <c r="E272" s="710">
        <f>D272*0.1</f>
        <v>2.3537530524005992</v>
      </c>
      <c r="F272" s="690">
        <f t="shared" si="118"/>
        <v>36.247799999999998</v>
      </c>
      <c r="G272" s="710">
        <v>25.891283576406586</v>
      </c>
      <c r="H272" s="690">
        <f t="shared" si="119"/>
        <v>39.872599999999998</v>
      </c>
      <c r="I272" s="710">
        <v>28.48041193404725</v>
      </c>
      <c r="J272" s="702">
        <f>ROUND(C272*1.5,4)</f>
        <v>49.428800000000003</v>
      </c>
      <c r="K272" s="702">
        <f>ROUND(D272*1.5,4)</f>
        <v>35.3063</v>
      </c>
      <c r="L272" s="702">
        <f>ROUND(F272*1.5,4)</f>
        <v>54.371699999999997</v>
      </c>
      <c r="M272" s="702">
        <f>ROUND(G272*1.5,4)</f>
        <v>38.8369</v>
      </c>
      <c r="N272" s="702">
        <f t="shared" si="120"/>
        <v>59.808900000000001</v>
      </c>
      <c r="O272" s="709">
        <f t="shared" si="120"/>
        <v>42.720599999999997</v>
      </c>
      <c r="P272" s="215">
        <f>(C272-C270)/C270</f>
        <v>3.4199756455804281E-2</v>
      </c>
      <c r="Q272" s="215">
        <f>(D272-D270)/D270</f>
        <v>3.4199999999999946E-2</v>
      </c>
      <c r="R272" s="215">
        <f t="shared" ref="R272:U280" si="122">(F272-F271)/F271</f>
        <v>3.4200592882556044E-2</v>
      </c>
      <c r="S272" s="215">
        <f t="shared" si="122"/>
        <v>3.4199999999999994E-2</v>
      </c>
      <c r="T272" s="215">
        <f t="shared" si="122"/>
        <v>3.420137988276175E-2</v>
      </c>
      <c r="U272" s="215">
        <f t="shared" si="122"/>
        <v>3.4200000000000057E-2</v>
      </c>
      <c r="V272" s="215">
        <f t="shared" si="117"/>
        <v>4.9770310479066729E-2</v>
      </c>
      <c r="W272" s="215">
        <f t="shared" si="111"/>
        <v>4.9756288450398492E-2</v>
      </c>
      <c r="X272" s="215">
        <f t="shared" si="111"/>
        <v>4.9798426653850834E-2</v>
      </c>
      <c r="Y272" s="215">
        <f t="shared" si="121"/>
        <v>4.9772366576694357E-2</v>
      </c>
      <c r="Z272" s="215">
        <f t="shared" si="121"/>
        <v>4.9751606636606299E-2</v>
      </c>
      <c r="AA272" s="215">
        <f t="shared" si="121"/>
        <v>4.9770682056331644E-2</v>
      </c>
    </row>
    <row r="273" spans="1:27" x14ac:dyDescent="0.2">
      <c r="A273" s="687">
        <v>5</v>
      </c>
      <c r="B273" s="218">
        <v>3.4200000000000001E-2</v>
      </c>
      <c r="C273" s="690">
        <f t="shared" si="113"/>
        <v>34.079500000000003</v>
      </c>
      <c r="D273" s="710">
        <v>24.342514067926995</v>
      </c>
      <c r="E273" s="710">
        <f t="shared" ref="E273:E280" si="123">D273*0.1</f>
        <v>2.4342514067926997</v>
      </c>
      <c r="F273" s="690">
        <f t="shared" si="118"/>
        <v>37.487499999999997</v>
      </c>
      <c r="G273" s="710">
        <v>26.776765474719692</v>
      </c>
      <c r="H273" s="690">
        <f t="shared" si="119"/>
        <v>41.236199999999997</v>
      </c>
      <c r="I273" s="710">
        <v>29.454442022191667</v>
      </c>
      <c r="J273" s="702">
        <f t="shared" ref="J273:K280" si="124">ROUND(C273*1.5,4)</f>
        <v>51.119300000000003</v>
      </c>
      <c r="K273" s="702">
        <f t="shared" si="124"/>
        <v>36.513800000000003</v>
      </c>
      <c r="L273" s="702">
        <f t="shared" ref="L273:M280" si="125">ROUND(F273*1.5,4)</f>
        <v>56.231299999999997</v>
      </c>
      <c r="M273" s="702">
        <f t="shared" si="125"/>
        <v>40.165100000000002</v>
      </c>
      <c r="N273" s="702">
        <f t="shared" si="120"/>
        <v>61.854300000000002</v>
      </c>
      <c r="O273" s="709">
        <f t="shared" si="120"/>
        <v>44.181699999999999</v>
      </c>
      <c r="P273" s="215">
        <f t="shared" ref="P273:Q280" si="126">(C273-C272)/C272</f>
        <v>3.4200743494423869E-2</v>
      </c>
      <c r="Q273" s="215">
        <f t="shared" si="126"/>
        <v>3.4199999999999973E-2</v>
      </c>
      <c r="R273" s="215">
        <f t="shared" si="122"/>
        <v>3.4200696318121351E-2</v>
      </c>
      <c r="S273" s="215">
        <f t="shared" si="122"/>
        <v>3.4200000000000036E-2</v>
      </c>
      <c r="T273" s="215">
        <f t="shared" si="122"/>
        <v>3.4198923571575425E-2</v>
      </c>
      <c r="U273" s="215">
        <f t="shared" si="122"/>
        <v>3.4200000000000036E-2</v>
      </c>
      <c r="V273" s="215">
        <f t="shared" si="117"/>
        <v>5.4051880650379525E-2</v>
      </c>
      <c r="W273" s="215">
        <f t="shared" si="111"/>
        <v>5.4034885554501713E-2</v>
      </c>
      <c r="X273" s="215">
        <f t="shared" si="111"/>
        <v>5.4016629916735143E-2</v>
      </c>
      <c r="Y273" s="215">
        <f t="shared" si="121"/>
        <v>5.4050026430330772E-2</v>
      </c>
      <c r="Z273" s="215">
        <f t="shared" si="121"/>
        <v>5.403322592493702E-2</v>
      </c>
      <c r="AA273" s="215">
        <f t="shared" si="121"/>
        <v>5.4046592948177138E-2</v>
      </c>
    </row>
    <row r="274" spans="1:27" x14ac:dyDescent="0.2">
      <c r="A274" s="687">
        <v>7</v>
      </c>
      <c r="B274" s="218">
        <v>3.4200000000000001E-2</v>
      </c>
      <c r="C274" s="690">
        <f t="shared" si="113"/>
        <v>35.244999999999997</v>
      </c>
      <c r="D274" s="710">
        <v>25.175028049050098</v>
      </c>
      <c r="E274" s="710">
        <f t="shared" si="123"/>
        <v>2.5175028049050101</v>
      </c>
      <c r="F274" s="690">
        <f t="shared" si="118"/>
        <v>38.769500000000001</v>
      </c>
      <c r="G274" s="710">
        <v>27.692530853955105</v>
      </c>
      <c r="H274" s="690">
        <f t="shared" si="119"/>
        <v>42.646500000000003</v>
      </c>
      <c r="I274" s="710">
        <v>30.461783939350621</v>
      </c>
      <c r="J274" s="702">
        <f t="shared" si="124"/>
        <v>52.8675</v>
      </c>
      <c r="K274" s="702">
        <f t="shared" si="124"/>
        <v>37.762500000000003</v>
      </c>
      <c r="L274" s="702">
        <f t="shared" si="125"/>
        <v>58.154299999999999</v>
      </c>
      <c r="M274" s="702">
        <f t="shared" si="125"/>
        <v>41.538800000000002</v>
      </c>
      <c r="N274" s="702">
        <f t="shared" si="120"/>
        <v>63.969799999999999</v>
      </c>
      <c r="O274" s="709">
        <f t="shared" si="120"/>
        <v>45.692700000000002</v>
      </c>
      <c r="P274" s="215">
        <f t="shared" si="126"/>
        <v>3.4199445414398517E-2</v>
      </c>
      <c r="Q274" s="215">
        <f t="shared" si="126"/>
        <v>3.4200000000000001E-2</v>
      </c>
      <c r="R274" s="215">
        <f t="shared" si="122"/>
        <v>3.4198066022007437E-2</v>
      </c>
      <c r="S274" s="215">
        <f t="shared" si="122"/>
        <v>3.4199999999999994E-2</v>
      </c>
      <c r="T274" s="215">
        <f t="shared" si="122"/>
        <v>3.4200532541795961E-2</v>
      </c>
      <c r="U274" s="215">
        <f t="shared" si="122"/>
        <v>3.4199999999999946E-2</v>
      </c>
      <c r="V274" s="215">
        <f t="shared" si="117"/>
        <v>5.8351200235422632E-2</v>
      </c>
      <c r="W274" s="215">
        <f t="shared" si="111"/>
        <v>5.8334582554213435E-2</v>
      </c>
      <c r="X274" s="215">
        <f t="shared" si="111"/>
        <v>5.8218917572513705E-2</v>
      </c>
      <c r="Y274" s="215">
        <f t="shared" si="121"/>
        <v>5.8356400722869267E-2</v>
      </c>
      <c r="Z274" s="215">
        <f t="shared" si="121"/>
        <v>5.8324066511064032E-2</v>
      </c>
      <c r="AA274" s="215">
        <f t="shared" si="121"/>
        <v>5.8346610283059666E-2</v>
      </c>
    </row>
    <row r="275" spans="1:27" x14ac:dyDescent="0.2">
      <c r="A275" s="687">
        <v>9</v>
      </c>
      <c r="B275" s="218">
        <v>3.4200000000000001E-2</v>
      </c>
      <c r="C275" s="690">
        <f t="shared" si="113"/>
        <v>36.450400000000002</v>
      </c>
      <c r="D275" s="710">
        <v>26.036014008327612</v>
      </c>
      <c r="E275" s="710">
        <f t="shared" si="123"/>
        <v>2.6036014008327615</v>
      </c>
      <c r="F275" s="690">
        <f t="shared" si="118"/>
        <v>40.095500000000001</v>
      </c>
      <c r="G275" s="710">
        <v>28.639615409160371</v>
      </c>
      <c r="H275" s="690">
        <f t="shared" si="119"/>
        <v>44.104999999999997</v>
      </c>
      <c r="I275" s="710">
        <v>31.503576950076411</v>
      </c>
      <c r="J275" s="702">
        <f t="shared" si="124"/>
        <v>54.675600000000003</v>
      </c>
      <c r="K275" s="702">
        <f t="shared" si="124"/>
        <v>39.054000000000002</v>
      </c>
      <c r="L275" s="702">
        <f t="shared" si="125"/>
        <v>60.143300000000004</v>
      </c>
      <c r="M275" s="702">
        <f t="shared" si="125"/>
        <v>42.959400000000002</v>
      </c>
      <c r="N275" s="702">
        <f t="shared" si="120"/>
        <v>66.157499999999999</v>
      </c>
      <c r="O275" s="709">
        <f t="shared" si="120"/>
        <v>47.255400000000002</v>
      </c>
      <c r="P275" s="215">
        <f t="shared" si="126"/>
        <v>3.4200595829195761E-2</v>
      </c>
      <c r="Q275" s="215">
        <f t="shared" si="126"/>
        <v>3.4200000000000015E-2</v>
      </c>
      <c r="R275" s="215">
        <f t="shared" si="122"/>
        <v>3.4202143437495981E-2</v>
      </c>
      <c r="S275" s="215">
        <f t="shared" si="122"/>
        <v>3.4200000000000022E-2</v>
      </c>
      <c r="T275" s="215">
        <f t="shared" si="122"/>
        <v>3.4199758479593723E-2</v>
      </c>
      <c r="U275" s="215">
        <f t="shared" si="122"/>
        <v>3.4199999999999967E-2</v>
      </c>
      <c r="V275" s="215">
        <f t="shared" si="117"/>
        <v>6.2665994186741555E-2</v>
      </c>
      <c r="W275" s="215">
        <f t="shared" si="111"/>
        <v>6.2646738649595773E-2</v>
      </c>
      <c r="X275" s="215">
        <f t="shared" si="111"/>
        <v>6.2651075806196291E-2</v>
      </c>
      <c r="Y275" s="215">
        <f t="shared" si="121"/>
        <v>6.2670119186131343E-2</v>
      </c>
      <c r="Z275" s="215">
        <f t="shared" si="121"/>
        <v>6.2647132935096411E-2</v>
      </c>
      <c r="AA275" s="215">
        <f t="shared" si="121"/>
        <v>6.2663537666067526E-2</v>
      </c>
    </row>
    <row r="276" spans="1:27" x14ac:dyDescent="0.2">
      <c r="A276" s="687">
        <v>11</v>
      </c>
      <c r="B276" s="218">
        <v>3.4200000000000001E-2</v>
      </c>
      <c r="C276" s="690">
        <f t="shared" si="113"/>
        <v>37.697000000000003</v>
      </c>
      <c r="D276" s="710">
        <v>26.926445687412418</v>
      </c>
      <c r="E276" s="710">
        <f t="shared" si="123"/>
        <v>2.6926445687412421</v>
      </c>
      <c r="F276" s="690">
        <f t="shared" si="118"/>
        <v>41.466700000000003</v>
      </c>
      <c r="G276" s="710">
        <v>29.619090256153655</v>
      </c>
      <c r="H276" s="690">
        <f t="shared" si="119"/>
        <v>45.613399999999999</v>
      </c>
      <c r="I276" s="710">
        <v>32.580999281769024</v>
      </c>
      <c r="J276" s="702">
        <f t="shared" si="124"/>
        <v>56.545499999999997</v>
      </c>
      <c r="K276" s="702">
        <f t="shared" si="124"/>
        <v>40.389699999999998</v>
      </c>
      <c r="L276" s="702">
        <f t="shared" si="125"/>
        <v>62.200099999999999</v>
      </c>
      <c r="M276" s="702">
        <f t="shared" si="125"/>
        <v>44.428600000000003</v>
      </c>
      <c r="N276" s="702">
        <f t="shared" si="120"/>
        <v>68.420100000000005</v>
      </c>
      <c r="O276" s="709">
        <f t="shared" si="120"/>
        <v>48.871499999999997</v>
      </c>
      <c r="P276" s="215">
        <f t="shared" si="126"/>
        <v>3.4199899040888458E-2</v>
      </c>
      <c r="Q276" s="215">
        <f t="shared" si="126"/>
        <v>3.420000000000005E-2</v>
      </c>
      <c r="R276" s="215">
        <f t="shared" si="122"/>
        <v>3.4198351435946718E-2</v>
      </c>
      <c r="S276" s="215">
        <f t="shared" si="122"/>
        <v>3.419999999999998E-2</v>
      </c>
      <c r="T276" s="215">
        <f t="shared" si="122"/>
        <v>3.420020405849681E-2</v>
      </c>
      <c r="U276" s="215">
        <f t="shared" si="122"/>
        <v>3.4200000000000001E-2</v>
      </c>
      <c r="V276" s="215">
        <f t="shared" si="117"/>
        <v>6.6999906594697428E-2</v>
      </c>
      <c r="W276" s="215">
        <f t="shared" si="111"/>
        <v>6.6985484522603306E-2</v>
      </c>
      <c r="X276" s="215">
        <f t="shared" si="111"/>
        <v>6.7027766491477028E-2</v>
      </c>
      <c r="Y276" s="215">
        <f t="shared" si="121"/>
        <v>6.7002377595026683E-2</v>
      </c>
      <c r="Z276" s="215">
        <f t="shared" si="121"/>
        <v>6.6985484522603195E-2</v>
      </c>
      <c r="AA276" s="215">
        <f t="shared" si="121"/>
        <v>6.6997588264603183E-2</v>
      </c>
    </row>
    <row r="277" spans="1:27" x14ac:dyDescent="0.2">
      <c r="A277" s="687">
        <v>13</v>
      </c>
      <c r="B277" s="218">
        <v>3.4200000000000001E-2</v>
      </c>
      <c r="C277" s="690">
        <f t="shared" si="113"/>
        <v>38.9863</v>
      </c>
      <c r="D277" s="710">
        <v>27.847330129921922</v>
      </c>
      <c r="E277" s="710">
        <f t="shared" si="123"/>
        <v>2.7847330129921923</v>
      </c>
      <c r="F277" s="690">
        <f t="shared" si="118"/>
        <v>42.884900000000002</v>
      </c>
      <c r="G277" s="710">
        <v>30.632063142914109</v>
      </c>
      <c r="H277" s="690">
        <f t="shared" si="119"/>
        <v>47.173400000000001</v>
      </c>
      <c r="I277" s="710">
        <v>33.695269457205526</v>
      </c>
      <c r="J277" s="702">
        <f t="shared" si="124"/>
        <v>58.479500000000002</v>
      </c>
      <c r="K277" s="702">
        <f t="shared" si="124"/>
        <v>41.771000000000001</v>
      </c>
      <c r="L277" s="702">
        <f t="shared" si="125"/>
        <v>64.327399999999997</v>
      </c>
      <c r="M277" s="702">
        <f t="shared" si="125"/>
        <v>45.948099999999997</v>
      </c>
      <c r="N277" s="702">
        <f t="shared" si="120"/>
        <v>70.760099999999994</v>
      </c>
      <c r="O277" s="709">
        <f t="shared" si="120"/>
        <v>50.542900000000003</v>
      </c>
      <c r="P277" s="215">
        <f t="shared" si="126"/>
        <v>3.4201660609597506E-2</v>
      </c>
      <c r="Q277" s="215">
        <f t="shared" si="126"/>
        <v>3.4199999999999967E-2</v>
      </c>
      <c r="R277" s="215">
        <f t="shared" si="122"/>
        <v>3.4200937137510309E-2</v>
      </c>
      <c r="S277" s="215">
        <f t="shared" si="122"/>
        <v>3.4199999999999994E-2</v>
      </c>
      <c r="T277" s="215">
        <f t="shared" si="122"/>
        <v>3.4200476175860653E-2</v>
      </c>
      <c r="U277" s="215">
        <f t="shared" si="122"/>
        <v>3.4200000000000043E-2</v>
      </c>
      <c r="V277" s="215">
        <f t="shared" si="117"/>
        <v>7.1352411939609423E-2</v>
      </c>
      <c r="W277" s="215">
        <f t="shared" si="111"/>
        <v>7.1331353197063838E-2</v>
      </c>
      <c r="X277" s="215">
        <f t="shared" si="111"/>
        <v>7.129838154658466E-2</v>
      </c>
      <c r="Y277" s="215">
        <f t="shared" si="121"/>
        <v>7.1353803645884104E-2</v>
      </c>
      <c r="Z277" s="215">
        <f t="shared" si="121"/>
        <v>7.1335849488469244E-2</v>
      </c>
      <c r="AA277" s="215">
        <f t="shared" si="121"/>
        <v>7.1343568313953595E-2</v>
      </c>
    </row>
    <row r="278" spans="1:27" x14ac:dyDescent="0.2">
      <c r="A278" s="687">
        <v>15</v>
      </c>
      <c r="B278" s="218">
        <v>3.4200000000000001E-2</v>
      </c>
      <c r="C278" s="690">
        <f t="shared" si="113"/>
        <v>40.319600000000001</v>
      </c>
      <c r="D278" s="710">
        <v>28.79970882036525</v>
      </c>
      <c r="E278" s="710">
        <f t="shared" si="123"/>
        <v>2.8799708820365253</v>
      </c>
      <c r="F278" s="690">
        <f t="shared" si="118"/>
        <v>44.351599999999998</v>
      </c>
      <c r="G278" s="710">
        <v>31.679679702401771</v>
      </c>
      <c r="H278" s="690">
        <f t="shared" si="119"/>
        <v>48.786700000000003</v>
      </c>
      <c r="I278" s="710">
        <v>34.847647672641955</v>
      </c>
      <c r="J278" s="702">
        <f t="shared" si="124"/>
        <v>60.479399999999998</v>
      </c>
      <c r="K278" s="702">
        <f t="shared" si="124"/>
        <v>43.199599999999997</v>
      </c>
      <c r="L278" s="702">
        <f t="shared" si="125"/>
        <v>66.5274</v>
      </c>
      <c r="M278" s="702">
        <f t="shared" si="125"/>
        <v>47.519500000000001</v>
      </c>
      <c r="N278" s="702">
        <f t="shared" si="120"/>
        <v>73.180099999999996</v>
      </c>
      <c r="O278" s="709">
        <f t="shared" si="120"/>
        <v>52.271500000000003</v>
      </c>
      <c r="P278" s="215">
        <f t="shared" si="126"/>
        <v>3.4199193049866267E-2</v>
      </c>
      <c r="Q278" s="215">
        <f t="shared" si="126"/>
        <v>3.419999999999996E-2</v>
      </c>
      <c r="R278" s="215">
        <f t="shared" si="122"/>
        <v>3.4200849249969009E-2</v>
      </c>
      <c r="S278" s="215">
        <f t="shared" si="122"/>
        <v>3.4199999999999953E-2</v>
      </c>
      <c r="T278" s="215">
        <f t="shared" si="122"/>
        <v>3.4199358112834824E-2</v>
      </c>
      <c r="U278" s="215">
        <f t="shared" si="122"/>
        <v>3.419999999999998E-2</v>
      </c>
      <c r="V278" s="215">
        <f t="shared" si="117"/>
        <v>7.5720021877459673E-2</v>
      </c>
      <c r="W278" s="215">
        <f t="shared" si="111"/>
        <v>7.5695710260121202E-2</v>
      </c>
      <c r="X278" s="215">
        <f t="shared" si="111"/>
        <v>7.5699728097906663E-2</v>
      </c>
      <c r="Y278" s="215">
        <f t="shared" si="121"/>
        <v>7.5719687506821454E-2</v>
      </c>
      <c r="Z278" s="215">
        <f t="shared" si="121"/>
        <v>7.5699728097906371E-2</v>
      </c>
      <c r="AA278" s="215">
        <f t="shared" si="121"/>
        <v>7.5712909207570081E-2</v>
      </c>
    </row>
    <row r="279" spans="1:27" x14ac:dyDescent="0.2">
      <c r="A279" s="687">
        <v>17</v>
      </c>
      <c r="B279" s="218">
        <v>3.4200000000000001E-2</v>
      </c>
      <c r="C279" s="690">
        <f t="shared" si="113"/>
        <v>41.698500000000003</v>
      </c>
      <c r="D279" s="710">
        <v>29.784658862021743</v>
      </c>
      <c r="E279" s="710">
        <f t="shared" si="123"/>
        <v>2.9784658862021747</v>
      </c>
      <c r="F279" s="690">
        <f t="shared" si="118"/>
        <v>45.868400000000001</v>
      </c>
      <c r="G279" s="710">
        <v>32.763124748223909</v>
      </c>
      <c r="H279" s="690">
        <f t="shared" si="119"/>
        <v>50.455199999999998</v>
      </c>
      <c r="I279" s="710">
        <v>36.039437223046313</v>
      </c>
      <c r="J279" s="702">
        <f t="shared" si="124"/>
        <v>62.547800000000002</v>
      </c>
      <c r="K279" s="702">
        <f t="shared" si="124"/>
        <v>44.677</v>
      </c>
      <c r="L279" s="702">
        <f t="shared" si="125"/>
        <v>68.802599999999998</v>
      </c>
      <c r="M279" s="702">
        <f t="shared" si="125"/>
        <v>49.1447</v>
      </c>
      <c r="N279" s="702">
        <f t="shared" si="120"/>
        <v>75.6828</v>
      </c>
      <c r="O279" s="709">
        <f t="shared" si="120"/>
        <v>54.059199999999997</v>
      </c>
      <c r="P279" s="215">
        <f t="shared" si="126"/>
        <v>3.4199248008412821E-2</v>
      </c>
      <c r="Q279" s="215">
        <f t="shared" si="126"/>
        <v>3.420000000000005E-2</v>
      </c>
      <c r="R279" s="215">
        <f t="shared" si="122"/>
        <v>3.4199442635665989E-2</v>
      </c>
      <c r="S279" s="215">
        <f t="shared" si="122"/>
        <v>3.4199999999999932E-2</v>
      </c>
      <c r="T279" s="215">
        <f t="shared" si="122"/>
        <v>3.4199894643417043E-2</v>
      </c>
      <c r="U279" s="215">
        <f t="shared" si="122"/>
        <v>3.4200000000000105E-2</v>
      </c>
      <c r="V279" s="215">
        <f t="shared" si="117"/>
        <v>8.0106926661468958E-2</v>
      </c>
      <c r="W279" s="215">
        <f t="shared" si="111"/>
        <v>8.008176811326187E-2</v>
      </c>
      <c r="X279" s="215">
        <f t="shared" si="111"/>
        <v>8.0054351888231082E-2</v>
      </c>
      <c r="Y279" s="215">
        <f t="shared" si="121"/>
        <v>8.0110393157884846E-2</v>
      </c>
      <c r="Z279" s="215">
        <f t="shared" si="121"/>
        <v>8.0079275671652586E-2</v>
      </c>
      <c r="AA279" s="215">
        <f t="shared" si="121"/>
        <v>8.010121292819615E-2</v>
      </c>
    </row>
    <row r="280" spans="1:27" x14ac:dyDescent="0.2">
      <c r="A280" s="687">
        <v>19</v>
      </c>
      <c r="B280" s="218">
        <v>3.4200000000000001E-2</v>
      </c>
      <c r="C280" s="690">
        <f>ROUND(D280*1.4, 4)</f>
        <v>43.124600000000001</v>
      </c>
      <c r="D280" s="710">
        <v>30.803294195102886</v>
      </c>
      <c r="E280" s="710">
        <f t="shared" si="123"/>
        <v>3.0803294195102886</v>
      </c>
      <c r="F280" s="690">
        <f t="shared" si="118"/>
        <v>47.437100000000001</v>
      </c>
      <c r="G280" s="710">
        <v>33.883623614613164</v>
      </c>
      <c r="H280" s="690">
        <f t="shared" si="119"/>
        <v>52.180799999999998</v>
      </c>
      <c r="I280" s="710">
        <v>37.271985976074497</v>
      </c>
      <c r="J280" s="702">
        <f t="shared" si="124"/>
        <v>64.686899999999994</v>
      </c>
      <c r="K280" s="702">
        <f t="shared" si="124"/>
        <v>46.204900000000002</v>
      </c>
      <c r="L280" s="702">
        <f t="shared" si="125"/>
        <v>71.155699999999996</v>
      </c>
      <c r="M280" s="702">
        <f t="shared" si="125"/>
        <v>50.825400000000002</v>
      </c>
      <c r="N280" s="702">
        <f t="shared" si="120"/>
        <v>78.271199999999993</v>
      </c>
      <c r="O280" s="709">
        <f t="shared" si="120"/>
        <v>55.908000000000001</v>
      </c>
      <c r="P280" s="215">
        <f t="shared" si="126"/>
        <v>3.4200270992961329E-2</v>
      </c>
      <c r="Q280" s="215">
        <f t="shared" si="126"/>
        <v>3.4199999999999973E-2</v>
      </c>
      <c r="R280" s="215">
        <f t="shared" si="122"/>
        <v>3.4200015697081206E-2</v>
      </c>
      <c r="S280" s="215">
        <f t="shared" si="122"/>
        <v>3.4199999999999918E-2</v>
      </c>
      <c r="T280" s="215">
        <f t="shared" si="122"/>
        <v>3.4200637397136469E-2</v>
      </c>
      <c r="U280" s="215">
        <f t="shared" si="122"/>
        <v>3.4199999999999987E-2</v>
      </c>
      <c r="V280" s="215">
        <f t="shared" si="117"/>
        <v>8.4510903050741798E-2</v>
      </c>
      <c r="W280" s="215">
        <f t="shared" si="111"/>
        <v>8.4489383178231028E-2</v>
      </c>
      <c r="X280" s="215">
        <f t="shared" si="111"/>
        <v>8.4470292744081396E-2</v>
      </c>
      <c r="Y280" s="215">
        <f t="shared" si="121"/>
        <v>8.4514544905853625E-2</v>
      </c>
      <c r="Z280" s="215">
        <f t="shared" si="121"/>
        <v>8.4484176629534127E-2</v>
      </c>
      <c r="AA280" s="215">
        <f t="shared" si="121"/>
        <v>8.4508476619411507E-2</v>
      </c>
    </row>
    <row r="281" spans="1:27" x14ac:dyDescent="0.2">
      <c r="A281" s="673" t="s">
        <v>175</v>
      </c>
    </row>
    <row r="282" spans="1:27" x14ac:dyDescent="0.2">
      <c r="A282" s="674" t="s">
        <v>65</v>
      </c>
      <c r="B282" s="675" t="s">
        <v>159</v>
      </c>
      <c r="C282" s="675" t="s">
        <v>82</v>
      </c>
      <c r="D282" s="675" t="s">
        <v>83</v>
      </c>
      <c r="E282" s="676" t="s">
        <v>84</v>
      </c>
    </row>
    <row r="283" spans="1:27" x14ac:dyDescent="0.2">
      <c r="A283" s="679" t="s">
        <v>85</v>
      </c>
      <c r="B283" s="680" t="s">
        <v>174</v>
      </c>
      <c r="C283" s="680"/>
      <c r="D283" s="680"/>
      <c r="E283" s="681"/>
    </row>
    <row r="284" spans="1:27" x14ac:dyDescent="0.2">
      <c r="A284" s="682" t="s">
        <v>66</v>
      </c>
      <c r="B284" s="684" t="s">
        <v>80</v>
      </c>
      <c r="C284" s="105">
        <f>ROUND(C268*2080,0)</f>
        <v>61964</v>
      </c>
      <c r="D284" s="105">
        <f>ROUND(F268*2080,0)</f>
        <v>68160</v>
      </c>
      <c r="E284" s="106">
        <f>ROUND(H268*2080,0)</f>
        <v>74976</v>
      </c>
    </row>
    <row r="285" spans="1:27" x14ac:dyDescent="0.2">
      <c r="A285" s="687" t="s">
        <v>76</v>
      </c>
      <c r="B285" s="218">
        <v>2.5000000000000001E-2</v>
      </c>
      <c r="C285" s="107">
        <f>ROUND(C269*2080,0)</f>
        <v>64083</v>
      </c>
      <c r="D285" s="107">
        <f>ROUND(F269*2080,0)</f>
        <v>70491</v>
      </c>
      <c r="E285" s="108">
        <f>ROUND(H269*2080,0)</f>
        <v>77541</v>
      </c>
    </row>
    <row r="286" spans="1:27" x14ac:dyDescent="0.2">
      <c r="A286" s="687">
        <v>1</v>
      </c>
      <c r="B286" s="218">
        <v>0.03</v>
      </c>
      <c r="C286" s="107">
        <f>ROUND(C270*2080,0)</f>
        <v>66275</v>
      </c>
      <c r="D286" s="107">
        <v>0</v>
      </c>
      <c r="E286" s="108">
        <v>0</v>
      </c>
    </row>
    <row r="287" spans="1:27" x14ac:dyDescent="0.2">
      <c r="A287" s="687">
        <v>2</v>
      </c>
      <c r="B287" s="218">
        <v>0.03</v>
      </c>
      <c r="C287" s="107">
        <v>0</v>
      </c>
      <c r="D287" s="107">
        <f t="shared" ref="D287:D296" si="127">ROUND(F271*2080,0)</f>
        <v>72902</v>
      </c>
      <c r="E287" s="108">
        <f t="shared" ref="E287:E296" si="128">ROUND(H271*2080,0)</f>
        <v>80192</v>
      </c>
    </row>
    <row r="288" spans="1:27" x14ac:dyDescent="0.2">
      <c r="A288" s="687">
        <v>3</v>
      </c>
      <c r="B288" s="218">
        <v>0.03</v>
      </c>
      <c r="C288" s="107">
        <f t="shared" ref="C288:C296" si="129">ROUND(C272*2080,0)</f>
        <v>68541</v>
      </c>
      <c r="D288" s="107">
        <f t="shared" si="127"/>
        <v>75395</v>
      </c>
      <c r="E288" s="108">
        <f t="shared" si="128"/>
        <v>82935</v>
      </c>
    </row>
    <row r="289" spans="1:27" x14ac:dyDescent="0.2">
      <c r="A289" s="687">
        <v>5</v>
      </c>
      <c r="B289" s="218">
        <v>0.03</v>
      </c>
      <c r="C289" s="107">
        <f t="shared" si="129"/>
        <v>70885</v>
      </c>
      <c r="D289" s="107">
        <f t="shared" si="127"/>
        <v>77974</v>
      </c>
      <c r="E289" s="108">
        <f t="shared" si="128"/>
        <v>85771</v>
      </c>
    </row>
    <row r="290" spans="1:27" x14ac:dyDescent="0.2">
      <c r="A290" s="687">
        <v>7</v>
      </c>
      <c r="B290" s="218">
        <v>0.03</v>
      </c>
      <c r="C290" s="107">
        <f t="shared" si="129"/>
        <v>73310</v>
      </c>
      <c r="D290" s="107">
        <f t="shared" si="127"/>
        <v>80641</v>
      </c>
      <c r="E290" s="108">
        <f t="shared" si="128"/>
        <v>88705</v>
      </c>
    </row>
    <row r="291" spans="1:27" x14ac:dyDescent="0.2">
      <c r="A291" s="687">
        <v>9</v>
      </c>
      <c r="B291" s="218">
        <v>0.03</v>
      </c>
      <c r="C291" s="107">
        <f t="shared" si="129"/>
        <v>75817</v>
      </c>
      <c r="D291" s="107">
        <f t="shared" si="127"/>
        <v>83399</v>
      </c>
      <c r="E291" s="108">
        <f t="shared" si="128"/>
        <v>91738</v>
      </c>
    </row>
    <row r="292" spans="1:27" x14ac:dyDescent="0.2">
      <c r="A292" s="687">
        <v>11</v>
      </c>
      <c r="B292" s="218">
        <v>0.03</v>
      </c>
      <c r="C292" s="107">
        <f t="shared" si="129"/>
        <v>78410</v>
      </c>
      <c r="D292" s="107">
        <f t="shared" si="127"/>
        <v>86251</v>
      </c>
      <c r="E292" s="108">
        <f t="shared" si="128"/>
        <v>94876</v>
      </c>
    </row>
    <row r="293" spans="1:27" x14ac:dyDescent="0.2">
      <c r="A293" s="687">
        <v>13</v>
      </c>
      <c r="B293" s="218">
        <v>0.03</v>
      </c>
      <c r="C293" s="107">
        <f t="shared" si="129"/>
        <v>81092</v>
      </c>
      <c r="D293" s="107">
        <f t="shared" si="127"/>
        <v>89201</v>
      </c>
      <c r="E293" s="108">
        <f t="shared" si="128"/>
        <v>98121</v>
      </c>
    </row>
    <row r="294" spans="1:27" x14ac:dyDescent="0.2">
      <c r="A294" s="687">
        <v>15</v>
      </c>
      <c r="B294" s="218">
        <v>0.03</v>
      </c>
      <c r="C294" s="107">
        <f t="shared" si="129"/>
        <v>83865</v>
      </c>
      <c r="D294" s="107">
        <f t="shared" si="127"/>
        <v>92251</v>
      </c>
      <c r="E294" s="108">
        <f t="shared" si="128"/>
        <v>101476</v>
      </c>
    </row>
    <row r="295" spans="1:27" x14ac:dyDescent="0.2">
      <c r="A295" s="687">
        <v>17</v>
      </c>
      <c r="B295" s="218">
        <v>0.03</v>
      </c>
      <c r="C295" s="107">
        <f t="shared" si="129"/>
        <v>86733</v>
      </c>
      <c r="D295" s="107">
        <f t="shared" si="127"/>
        <v>95406</v>
      </c>
      <c r="E295" s="108">
        <f t="shared" si="128"/>
        <v>104947</v>
      </c>
    </row>
    <row r="296" spans="1:27" x14ac:dyDescent="0.2">
      <c r="A296" s="687">
        <v>19</v>
      </c>
      <c r="B296" s="218">
        <v>0.03</v>
      </c>
      <c r="C296" s="107">
        <f t="shared" si="129"/>
        <v>89699</v>
      </c>
      <c r="D296" s="107">
        <f t="shared" si="127"/>
        <v>98669</v>
      </c>
      <c r="E296" s="108">
        <f t="shared" si="128"/>
        <v>108536</v>
      </c>
    </row>
    <row r="298" spans="1:27" x14ac:dyDescent="0.2">
      <c r="A298" s="714" t="s">
        <v>81</v>
      </c>
      <c r="B298" s="715"/>
      <c r="C298" s="715"/>
      <c r="D298" s="715"/>
      <c r="E298" s="715"/>
      <c r="F298" s="715"/>
      <c r="G298" s="716" t="s">
        <v>440</v>
      </c>
      <c r="H298" s="716"/>
      <c r="I298" s="717">
        <v>3.2000000000000001E-2</v>
      </c>
      <c r="J298" s="717"/>
      <c r="K298" s="718"/>
      <c r="L298" s="718"/>
      <c r="M298" s="718"/>
      <c r="N298" s="718"/>
      <c r="O298" s="719"/>
      <c r="P298" s="701">
        <v>3.4200000000000001E-2</v>
      </c>
    </row>
    <row r="299" spans="1:27" x14ac:dyDescent="0.2">
      <c r="A299" s="720" t="s">
        <v>183</v>
      </c>
      <c r="B299" s="673"/>
      <c r="C299" s="673"/>
      <c r="D299" s="673"/>
      <c r="E299" s="673"/>
      <c r="F299" s="673"/>
      <c r="G299" s="673"/>
      <c r="H299" s="673"/>
      <c r="O299" s="721"/>
      <c r="P299" s="673" t="s">
        <v>188</v>
      </c>
      <c r="V299" s="695" t="s">
        <v>187</v>
      </c>
    </row>
    <row r="300" spans="1:27" x14ac:dyDescent="0.2">
      <c r="A300" s="674" t="s">
        <v>65</v>
      </c>
      <c r="B300" s="675" t="s">
        <v>159</v>
      </c>
      <c r="C300" s="675" t="s">
        <v>82</v>
      </c>
      <c r="D300" s="675" t="s">
        <v>82</v>
      </c>
      <c r="E300" s="675" t="s">
        <v>206</v>
      </c>
      <c r="F300" s="675" t="s">
        <v>83</v>
      </c>
      <c r="G300" s="675" t="s">
        <v>83</v>
      </c>
      <c r="H300" s="675" t="s">
        <v>84</v>
      </c>
      <c r="I300" s="675" t="s">
        <v>84</v>
      </c>
      <c r="J300" s="675" t="s">
        <v>82</v>
      </c>
      <c r="K300" s="675" t="s">
        <v>82</v>
      </c>
      <c r="L300" s="675" t="s">
        <v>83</v>
      </c>
      <c r="M300" s="675" t="s">
        <v>83</v>
      </c>
      <c r="N300" s="675" t="s">
        <v>84</v>
      </c>
      <c r="O300" s="676" t="s">
        <v>84</v>
      </c>
      <c r="P300" s="677" t="s">
        <v>82</v>
      </c>
      <c r="Q300" s="677" t="s">
        <v>82</v>
      </c>
      <c r="R300" s="677" t="s">
        <v>83</v>
      </c>
      <c r="S300" s="677" t="s">
        <v>83</v>
      </c>
      <c r="T300" s="677" t="s">
        <v>84</v>
      </c>
      <c r="U300" s="677" t="s">
        <v>84</v>
      </c>
      <c r="V300" s="677" t="s">
        <v>82</v>
      </c>
      <c r="W300" s="677" t="s">
        <v>82</v>
      </c>
      <c r="X300" s="677" t="s">
        <v>83</v>
      </c>
      <c r="Y300" s="677" t="s">
        <v>83</v>
      </c>
      <c r="Z300" s="677" t="s">
        <v>84</v>
      </c>
      <c r="AA300" s="677" t="s">
        <v>84</v>
      </c>
    </row>
    <row r="301" spans="1:27" x14ac:dyDescent="0.2">
      <c r="A301" s="679" t="s">
        <v>85</v>
      </c>
      <c r="B301" s="680" t="s">
        <v>174</v>
      </c>
      <c r="C301" s="680" t="s">
        <v>86</v>
      </c>
      <c r="D301" s="680" t="s">
        <v>87</v>
      </c>
      <c r="E301" s="680" t="s">
        <v>87</v>
      </c>
      <c r="F301" s="680" t="s">
        <v>86</v>
      </c>
      <c r="G301" s="680" t="s">
        <v>87</v>
      </c>
      <c r="H301" s="680" t="s">
        <v>86</v>
      </c>
      <c r="I301" s="680" t="s">
        <v>87</v>
      </c>
      <c r="J301" s="680" t="s">
        <v>207</v>
      </c>
      <c r="K301" s="680" t="s">
        <v>208</v>
      </c>
      <c r="L301" s="680" t="s">
        <v>207</v>
      </c>
      <c r="M301" s="680" t="s">
        <v>208</v>
      </c>
      <c r="N301" s="680" t="s">
        <v>207</v>
      </c>
      <c r="O301" s="681" t="s">
        <v>208</v>
      </c>
      <c r="P301" s="677" t="s">
        <v>86</v>
      </c>
      <c r="Q301" s="677" t="s">
        <v>87</v>
      </c>
      <c r="R301" s="677" t="s">
        <v>86</v>
      </c>
      <c r="S301" s="677" t="s">
        <v>87</v>
      </c>
      <c r="T301" s="677" t="s">
        <v>86</v>
      </c>
      <c r="U301" s="677" t="s">
        <v>87</v>
      </c>
      <c r="V301" s="677" t="s">
        <v>86</v>
      </c>
      <c r="W301" s="677" t="s">
        <v>87</v>
      </c>
      <c r="X301" s="677" t="s">
        <v>86</v>
      </c>
      <c r="Y301" s="677" t="s">
        <v>87</v>
      </c>
      <c r="Z301" s="677" t="s">
        <v>86</v>
      </c>
      <c r="AA301" s="677" t="s">
        <v>87</v>
      </c>
    </row>
    <row r="302" spans="1:27" x14ac:dyDescent="0.2">
      <c r="A302" s="682" t="s">
        <v>66</v>
      </c>
      <c r="B302" s="690" t="s">
        <v>80</v>
      </c>
      <c r="C302" s="690">
        <f>ROUND(D302*1.4, 4)</f>
        <v>30.743600000000001</v>
      </c>
      <c r="D302" s="710">
        <f>D268*1.032</f>
        <v>21.959729856000003</v>
      </c>
      <c r="E302" s="690" t="s">
        <v>80</v>
      </c>
      <c r="F302" s="690">
        <f>ROUND(G302*1.4, 4)</f>
        <v>33.817999999999998</v>
      </c>
      <c r="G302" s="710">
        <f>G268*1.032</f>
        <v>24.155702841600004</v>
      </c>
      <c r="H302" s="690">
        <f>ROUND(I302*1.4, 4)</f>
        <v>37.199800000000003</v>
      </c>
      <c r="I302" s="710">
        <f>I268*1.032</f>
        <v>26.571273125760005</v>
      </c>
      <c r="J302" s="697">
        <f>ROUND(C302*1.5,4)</f>
        <v>46.115400000000001</v>
      </c>
      <c r="K302" s="697">
        <f>ROUND(D302*1.5,4)</f>
        <v>32.939599999999999</v>
      </c>
      <c r="L302" s="697">
        <f>ROUND(F302*1.5,4)</f>
        <v>50.726999999999997</v>
      </c>
      <c r="M302" s="697">
        <f>ROUND(G302*1.5,4)</f>
        <v>36.233600000000003</v>
      </c>
      <c r="N302" s="697">
        <f>ROUND(H302*1.5,4)</f>
        <v>55.799700000000001</v>
      </c>
      <c r="O302" s="708">
        <f t="shared" ref="O302:O303" si="130">ROUND(I302*1.5,4)</f>
        <v>39.856900000000003</v>
      </c>
      <c r="V302" s="215">
        <f>(C302-C268)/C268</f>
        <v>3.2000349106924141E-2</v>
      </c>
      <c r="W302" s="215">
        <f>(D302-D268)/D268</f>
        <v>3.2000000000000056E-2</v>
      </c>
      <c r="X302" s="215">
        <f t="shared" ref="X302:AA314" si="131">(F302-F268)/F268</f>
        <v>3.1999365261493967E-2</v>
      </c>
      <c r="Y302" s="215">
        <f t="shared" si="131"/>
        <v>3.2000000000000098E-2</v>
      </c>
      <c r="Z302" s="215">
        <f t="shared" si="131"/>
        <v>3.2000510454609797E-2</v>
      </c>
      <c r="AA302" s="215">
        <f t="shared" si="131"/>
        <v>3.2000000000000028E-2</v>
      </c>
    </row>
    <row r="303" spans="1:27" x14ac:dyDescent="0.2">
      <c r="A303" s="687" t="s">
        <v>76</v>
      </c>
      <c r="B303" s="218">
        <v>3.4200000000000001E-2</v>
      </c>
      <c r="C303" s="690">
        <f t="shared" ref="C303:C314" si="132">ROUND(D303*1.4, 4)</f>
        <v>31.795100000000001</v>
      </c>
      <c r="D303" s="710">
        <f t="shared" ref="D303:D314" si="133">D269*1.032</f>
        <v>22.710752617075205</v>
      </c>
      <c r="E303" s="690" t="s">
        <v>80</v>
      </c>
      <c r="F303" s="690">
        <f>ROUND(G303*1.4, 4)</f>
        <v>34.974600000000002</v>
      </c>
      <c r="G303" s="710">
        <f>G269*1.032</f>
        <v>24.98182787878272</v>
      </c>
      <c r="H303" s="690">
        <f>ROUND(I303*1.4, 4)</f>
        <v>38.472000000000001</v>
      </c>
      <c r="I303" s="710">
        <f>I269*1.032</f>
        <v>27.480010666660995</v>
      </c>
      <c r="J303" s="702">
        <f t="shared" ref="J303:K304" si="134">ROUND(C303*1.5,4)</f>
        <v>47.692700000000002</v>
      </c>
      <c r="K303" s="702">
        <f t="shared" si="134"/>
        <v>34.066099999999999</v>
      </c>
      <c r="L303" s="702">
        <f t="shared" ref="L303:N303" si="135">ROUND(F303*1.5,4)</f>
        <v>52.4619</v>
      </c>
      <c r="M303" s="702">
        <f t="shared" si="135"/>
        <v>37.472700000000003</v>
      </c>
      <c r="N303" s="702">
        <f t="shared" si="135"/>
        <v>57.707999999999998</v>
      </c>
      <c r="O303" s="709">
        <f t="shared" si="130"/>
        <v>41.22</v>
      </c>
      <c r="P303" s="215">
        <f>(C303-C302)/C302</f>
        <v>3.4202240466308459E-2</v>
      </c>
      <c r="Q303" s="215">
        <f>(D303-D302)/D302</f>
        <v>3.4200000000000078E-2</v>
      </c>
      <c r="R303" s="215">
        <f>(F303-F302)/F302</f>
        <v>3.4200721509255565E-2</v>
      </c>
      <c r="S303" s="215">
        <f>(G303-G302)/G302</f>
        <v>3.4199999999999856E-2</v>
      </c>
      <c r="T303" s="215">
        <f t="shared" ref="T303:U303" si="136">(H303-H302)/H302</f>
        <v>3.4199108597357995E-2</v>
      </c>
      <c r="U303" s="215">
        <f t="shared" si="136"/>
        <v>3.4199999999999925E-2</v>
      </c>
      <c r="V303" s="215">
        <f t="shared" ref="V303:W314" si="137">(C303-C269)/C269</f>
        <v>3.200018176388874E-2</v>
      </c>
      <c r="W303" s="215">
        <f t="shared" si="137"/>
        <v>3.2000000000000105E-2</v>
      </c>
      <c r="X303" s="215">
        <f t="shared" si="131"/>
        <v>3.200049571998919E-2</v>
      </c>
      <c r="Y303" s="215">
        <f t="shared" si="131"/>
        <v>3.1999999999999987E-2</v>
      </c>
      <c r="Z303" s="215">
        <f t="shared" si="131"/>
        <v>3.1999163069923946E-2</v>
      </c>
      <c r="AA303" s="215">
        <f t="shared" si="131"/>
        <v>3.2000000000000015E-2</v>
      </c>
    </row>
    <row r="304" spans="1:27" x14ac:dyDescent="0.2">
      <c r="A304" s="687">
        <v>1</v>
      </c>
      <c r="B304" s="218">
        <v>3.4200000000000001E-2</v>
      </c>
      <c r="C304" s="690">
        <f t="shared" si="132"/>
        <v>32.882399999999997</v>
      </c>
      <c r="D304" s="710">
        <f t="shared" si="133"/>
        <v>23.487460356579177</v>
      </c>
      <c r="E304" s="690" t="s">
        <v>80</v>
      </c>
      <c r="F304" s="690" t="s">
        <v>80</v>
      </c>
      <c r="G304" s="710" t="s">
        <v>80</v>
      </c>
      <c r="H304" s="690" t="s">
        <v>80</v>
      </c>
      <c r="I304" s="710" t="s">
        <v>80</v>
      </c>
      <c r="J304" s="702">
        <f t="shared" si="134"/>
        <v>49.323599999999999</v>
      </c>
      <c r="K304" s="702">
        <f t="shared" si="134"/>
        <v>35.231200000000001</v>
      </c>
      <c r="L304" s="688" t="s">
        <v>80</v>
      </c>
      <c r="M304" s="688" t="s">
        <v>80</v>
      </c>
      <c r="N304" s="688" t="s">
        <v>80</v>
      </c>
      <c r="O304" s="689" t="s">
        <v>80</v>
      </c>
      <c r="P304" s="215">
        <f>(C304-C303)/C303</f>
        <v>3.4197093262798212E-2</v>
      </c>
      <c r="Q304" s="215">
        <f>(D304-D303)/D303</f>
        <v>3.4200000000000036E-2</v>
      </c>
      <c r="R304" s="215"/>
      <c r="S304" s="215"/>
      <c r="T304" s="215"/>
      <c r="U304" s="215"/>
      <c r="V304" s="215">
        <f t="shared" si="137"/>
        <v>3.1999698708211358E-2</v>
      </c>
      <c r="W304" s="215">
        <f t="shared" si="137"/>
        <v>3.2000000000000056E-2</v>
      </c>
      <c r="X304" s="215"/>
      <c r="Y304" s="215"/>
      <c r="Z304" s="215"/>
      <c r="AA304" s="215"/>
    </row>
    <row r="305" spans="1:27" x14ac:dyDescent="0.2">
      <c r="A305" s="687">
        <v>2</v>
      </c>
      <c r="B305" s="218">
        <v>3.4200000000000001E-2</v>
      </c>
      <c r="C305" s="690" t="s">
        <v>80</v>
      </c>
      <c r="D305" s="690" t="s">
        <v>80</v>
      </c>
      <c r="E305" s="690" t="s">
        <v>80</v>
      </c>
      <c r="F305" s="690">
        <f t="shared" ref="F305:F314" si="138">ROUND(G305*1.4, 4)</f>
        <v>36.170699999999997</v>
      </c>
      <c r="G305" s="710">
        <f t="shared" ref="G305:G314" si="139">G271*1.032</f>
        <v>25.836206392237088</v>
      </c>
      <c r="H305" s="690">
        <f t="shared" ref="H305:H314" si="140">ROUND(I305*1.4, 4)</f>
        <v>39.787799999999997</v>
      </c>
      <c r="I305" s="710">
        <f t="shared" ref="I305:I314" si="141">I271*1.032</f>
        <v>28.419827031460802</v>
      </c>
      <c r="J305" s="688" t="s">
        <v>80</v>
      </c>
      <c r="K305" s="688" t="s">
        <v>80</v>
      </c>
      <c r="L305" s="702">
        <f t="shared" ref="L305:O314" si="142">ROUND(F305*1.5,4)</f>
        <v>54.256100000000004</v>
      </c>
      <c r="M305" s="702">
        <f t="shared" si="142"/>
        <v>38.754300000000001</v>
      </c>
      <c r="N305" s="702">
        <f t="shared" si="142"/>
        <v>59.681699999999999</v>
      </c>
      <c r="O305" s="709">
        <f t="shared" si="142"/>
        <v>42.6297</v>
      </c>
      <c r="P305" s="215"/>
      <c r="Q305" s="215"/>
      <c r="R305" s="215">
        <f>(F305-F303)/F303</f>
        <v>3.4199104492974731E-2</v>
      </c>
      <c r="S305" s="215">
        <f>(G305-G303)/G303</f>
        <v>3.4199999999999939E-2</v>
      </c>
      <c r="T305" s="215">
        <f>(H305-H303)/H303</f>
        <v>3.4201497192763462E-2</v>
      </c>
      <c r="U305" s="215">
        <f>(I305-I303)/I303</f>
        <v>3.4200000000000029E-2</v>
      </c>
      <c r="V305" s="215"/>
      <c r="W305" s="215"/>
      <c r="X305" s="215">
        <f t="shared" si="131"/>
        <v>3.2000821704408773E-2</v>
      </c>
      <c r="Y305" s="215">
        <f t="shared" si="131"/>
        <v>3.1999999999999973E-2</v>
      </c>
      <c r="Z305" s="215">
        <f t="shared" si="131"/>
        <v>3.2001867510504621E-2</v>
      </c>
      <c r="AA305" s="215">
        <f t="shared" si="131"/>
        <v>3.2000000000000008E-2</v>
      </c>
    </row>
    <row r="306" spans="1:27" x14ac:dyDescent="0.2">
      <c r="A306" s="687">
        <v>3</v>
      </c>
      <c r="B306" s="218">
        <v>3.4200000000000001E-2</v>
      </c>
      <c r="C306" s="690">
        <f t="shared" si="132"/>
        <v>34.006999999999998</v>
      </c>
      <c r="D306" s="710">
        <f t="shared" si="133"/>
        <v>24.290731500774182</v>
      </c>
      <c r="E306" s="710">
        <f>D306*0.1</f>
        <v>2.4290731500774183</v>
      </c>
      <c r="F306" s="690">
        <f t="shared" si="138"/>
        <v>37.407699999999998</v>
      </c>
      <c r="G306" s="710">
        <f t="shared" si="139"/>
        <v>26.719804650851597</v>
      </c>
      <c r="H306" s="690">
        <f t="shared" si="140"/>
        <v>41.148499999999999</v>
      </c>
      <c r="I306" s="710">
        <f t="shared" si="141"/>
        <v>29.391785115936763</v>
      </c>
      <c r="J306" s="702">
        <f>ROUND(C306*1.5,4)</f>
        <v>51.0105</v>
      </c>
      <c r="K306" s="702">
        <f>ROUND(D306*1.5,4)</f>
        <v>36.436100000000003</v>
      </c>
      <c r="L306" s="702">
        <f>ROUND(F306*1.5,4)</f>
        <v>56.111600000000003</v>
      </c>
      <c r="M306" s="702">
        <f>ROUND(G306*1.5,4)</f>
        <v>40.079700000000003</v>
      </c>
      <c r="N306" s="702">
        <f t="shared" si="142"/>
        <v>61.722799999999999</v>
      </c>
      <c r="O306" s="709">
        <f t="shared" si="142"/>
        <v>44.087699999999998</v>
      </c>
      <c r="P306" s="215">
        <f>(C306-C304)/C304</f>
        <v>3.4200666618008448E-2</v>
      </c>
      <c r="Q306" s="215">
        <f>(D306-D304)/D304</f>
        <v>3.4199999999999876E-2</v>
      </c>
      <c r="R306" s="215">
        <f t="shared" ref="R306:U314" si="143">(F306-F305)/F305</f>
        <v>3.4198951084717794E-2</v>
      </c>
      <c r="S306" s="215">
        <f t="shared" si="143"/>
        <v>3.4200000000000008E-2</v>
      </c>
      <c r="T306" s="215">
        <f t="shared" si="143"/>
        <v>3.4198925298709694E-2</v>
      </c>
      <c r="U306" s="215">
        <f t="shared" si="143"/>
        <v>3.4200000000000064E-2</v>
      </c>
      <c r="V306" s="215">
        <f t="shared" si="137"/>
        <v>3.2000606934223422E-2</v>
      </c>
      <c r="W306" s="215">
        <f t="shared" si="137"/>
        <v>3.199999999999998E-2</v>
      </c>
      <c r="X306" s="215">
        <f t="shared" si="131"/>
        <v>3.1999183398716623E-2</v>
      </c>
      <c r="Y306" s="215">
        <f t="shared" si="131"/>
        <v>3.1999999999999987E-2</v>
      </c>
      <c r="Z306" s="215">
        <f t="shared" si="131"/>
        <v>3.1999418146797555E-2</v>
      </c>
      <c r="AA306" s="215">
        <f t="shared" si="131"/>
        <v>3.2000000000000021E-2</v>
      </c>
    </row>
    <row r="307" spans="1:27" x14ac:dyDescent="0.2">
      <c r="A307" s="687">
        <v>5</v>
      </c>
      <c r="B307" s="218">
        <v>3.4200000000000001E-2</v>
      </c>
      <c r="C307" s="690">
        <f t="shared" si="132"/>
        <v>35.170099999999998</v>
      </c>
      <c r="D307" s="710">
        <f t="shared" si="133"/>
        <v>25.121474518100658</v>
      </c>
      <c r="E307" s="710">
        <f t="shared" ref="E307:E314" si="144">D307*0.1</f>
        <v>2.5121474518100659</v>
      </c>
      <c r="F307" s="690">
        <f t="shared" si="138"/>
        <v>38.687100000000001</v>
      </c>
      <c r="G307" s="710">
        <f t="shared" si="139"/>
        <v>27.633621969910724</v>
      </c>
      <c r="H307" s="690">
        <f t="shared" si="140"/>
        <v>42.555799999999998</v>
      </c>
      <c r="I307" s="710">
        <f t="shared" si="141"/>
        <v>30.396984166901802</v>
      </c>
      <c r="J307" s="702">
        <f t="shared" ref="J307:K314" si="145">ROUND(C307*1.5,4)</f>
        <v>52.755200000000002</v>
      </c>
      <c r="K307" s="702">
        <f t="shared" si="145"/>
        <v>37.682200000000002</v>
      </c>
      <c r="L307" s="702">
        <f t="shared" ref="L307:M314" si="146">ROUND(F307*1.5,4)</f>
        <v>58.030700000000003</v>
      </c>
      <c r="M307" s="702">
        <f t="shared" si="146"/>
        <v>41.450400000000002</v>
      </c>
      <c r="N307" s="702">
        <f t="shared" si="142"/>
        <v>63.8337</v>
      </c>
      <c r="O307" s="709">
        <f t="shared" si="142"/>
        <v>45.595500000000001</v>
      </c>
      <c r="P307" s="215">
        <f t="shared" ref="P307:Q314" si="147">(C307-C306)/C306</f>
        <v>3.4201781986061698E-2</v>
      </c>
      <c r="Q307" s="215">
        <f t="shared" si="147"/>
        <v>3.4199999999999967E-2</v>
      </c>
      <c r="R307" s="215">
        <f t="shared" si="143"/>
        <v>3.4201514661420046E-2</v>
      </c>
      <c r="S307" s="215">
        <f t="shared" si="143"/>
        <v>3.4200000000000105E-2</v>
      </c>
      <c r="T307" s="215">
        <f t="shared" si="143"/>
        <v>3.4200517637337918E-2</v>
      </c>
      <c r="U307" s="215">
        <f t="shared" si="143"/>
        <v>3.4200000000000078E-2</v>
      </c>
      <c r="V307" s="215">
        <f t="shared" si="137"/>
        <v>3.2001643216596334E-2</v>
      </c>
      <c r="W307" s="215">
        <f t="shared" si="137"/>
        <v>3.199999999999998E-2</v>
      </c>
      <c r="X307" s="215">
        <f t="shared" si="131"/>
        <v>3.2000000000000105E-2</v>
      </c>
      <c r="Y307" s="215">
        <f t="shared" si="131"/>
        <v>3.2000000000000063E-2</v>
      </c>
      <c r="Z307" s="215">
        <f t="shared" si="131"/>
        <v>3.2001008822345446E-2</v>
      </c>
      <c r="AA307" s="215">
        <f t="shared" si="131"/>
        <v>3.2000000000000056E-2</v>
      </c>
    </row>
    <row r="308" spans="1:27" x14ac:dyDescent="0.2">
      <c r="A308" s="687">
        <v>7</v>
      </c>
      <c r="B308" s="218">
        <v>3.4200000000000001E-2</v>
      </c>
      <c r="C308" s="690">
        <f t="shared" si="132"/>
        <v>36.372900000000001</v>
      </c>
      <c r="D308" s="710">
        <f t="shared" si="133"/>
        <v>25.980628946619703</v>
      </c>
      <c r="E308" s="710">
        <f t="shared" si="144"/>
        <v>2.5980628946619704</v>
      </c>
      <c r="F308" s="690">
        <f t="shared" si="138"/>
        <v>40.010199999999998</v>
      </c>
      <c r="G308" s="710">
        <f t="shared" si="139"/>
        <v>28.578691841281671</v>
      </c>
      <c r="H308" s="690">
        <f t="shared" si="140"/>
        <v>44.011200000000002</v>
      </c>
      <c r="I308" s="710">
        <f t="shared" si="141"/>
        <v>31.436561025409841</v>
      </c>
      <c r="J308" s="702">
        <f t="shared" si="145"/>
        <v>54.559399999999997</v>
      </c>
      <c r="K308" s="702">
        <f t="shared" si="145"/>
        <v>38.9709</v>
      </c>
      <c r="L308" s="702">
        <f t="shared" si="146"/>
        <v>60.015300000000003</v>
      </c>
      <c r="M308" s="702">
        <f t="shared" si="146"/>
        <v>42.868000000000002</v>
      </c>
      <c r="N308" s="702">
        <f t="shared" si="142"/>
        <v>66.016800000000003</v>
      </c>
      <c r="O308" s="709">
        <f t="shared" si="142"/>
        <v>47.154800000000002</v>
      </c>
      <c r="P308" s="215">
        <f t="shared" si="147"/>
        <v>3.4199504692906856E-2</v>
      </c>
      <c r="Q308" s="215">
        <f t="shared" si="147"/>
        <v>3.4200000000000078E-2</v>
      </c>
      <c r="R308" s="215">
        <f t="shared" si="143"/>
        <v>3.4200030501123024E-2</v>
      </c>
      <c r="S308" s="215">
        <f t="shared" si="143"/>
        <v>3.4200000000000015E-2</v>
      </c>
      <c r="T308" s="215">
        <f t="shared" si="143"/>
        <v>3.4199803552042364E-2</v>
      </c>
      <c r="U308" s="215">
        <f t="shared" si="143"/>
        <v>3.419999999999989E-2</v>
      </c>
      <c r="V308" s="215">
        <f t="shared" si="137"/>
        <v>3.2001702369130483E-2</v>
      </c>
      <c r="W308" s="215">
        <f t="shared" si="137"/>
        <v>3.2000000000000056E-2</v>
      </c>
      <c r="X308" s="215">
        <f t="shared" si="131"/>
        <v>3.2001960303847013E-2</v>
      </c>
      <c r="Y308" s="215">
        <f t="shared" si="131"/>
        <v>3.2000000000000084E-2</v>
      </c>
      <c r="Z308" s="215">
        <f t="shared" si="131"/>
        <v>3.200028138299741E-2</v>
      </c>
      <c r="AA308" s="215">
        <f t="shared" si="131"/>
        <v>3.1999999999999994E-2</v>
      </c>
    </row>
    <row r="309" spans="1:27" x14ac:dyDescent="0.2">
      <c r="A309" s="687">
        <v>9</v>
      </c>
      <c r="B309" s="218">
        <v>3.4200000000000001E-2</v>
      </c>
      <c r="C309" s="690">
        <f t="shared" si="132"/>
        <v>37.616799999999998</v>
      </c>
      <c r="D309" s="710">
        <f t="shared" si="133"/>
        <v>26.869166456594098</v>
      </c>
      <c r="E309" s="710">
        <f t="shared" si="144"/>
        <v>2.68691664565941</v>
      </c>
      <c r="F309" s="690">
        <f t="shared" si="138"/>
        <v>41.378500000000003</v>
      </c>
      <c r="G309" s="710">
        <f t="shared" si="139"/>
        <v>29.556083102253503</v>
      </c>
      <c r="H309" s="690">
        <f t="shared" si="140"/>
        <v>45.516399999999997</v>
      </c>
      <c r="I309" s="710">
        <f t="shared" si="141"/>
        <v>32.511691412478854</v>
      </c>
      <c r="J309" s="702">
        <f t="shared" si="145"/>
        <v>56.425199999999997</v>
      </c>
      <c r="K309" s="702">
        <f t="shared" si="145"/>
        <v>40.303699999999999</v>
      </c>
      <c r="L309" s="702">
        <f t="shared" si="146"/>
        <v>62.067799999999998</v>
      </c>
      <c r="M309" s="702">
        <f t="shared" si="146"/>
        <v>44.334099999999999</v>
      </c>
      <c r="N309" s="702">
        <f t="shared" si="142"/>
        <v>68.274600000000007</v>
      </c>
      <c r="O309" s="709">
        <f t="shared" si="142"/>
        <v>48.767499999999998</v>
      </c>
      <c r="P309" s="215">
        <f t="shared" si="147"/>
        <v>3.4198537922464155E-2</v>
      </c>
      <c r="Q309" s="215">
        <f t="shared" si="147"/>
        <v>3.4200000000000029E-2</v>
      </c>
      <c r="R309" s="215">
        <f t="shared" si="143"/>
        <v>3.4198779311275754E-2</v>
      </c>
      <c r="S309" s="215">
        <f t="shared" si="143"/>
        <v>3.4199999999999946E-2</v>
      </c>
      <c r="T309" s="215">
        <f t="shared" si="143"/>
        <v>3.4200385356454602E-2</v>
      </c>
      <c r="U309" s="215">
        <f t="shared" si="143"/>
        <v>3.4199999999999883E-2</v>
      </c>
      <c r="V309" s="215">
        <f t="shared" si="137"/>
        <v>3.1999648837872721E-2</v>
      </c>
      <c r="W309" s="215">
        <f t="shared" si="137"/>
        <v>3.200000000000007E-2</v>
      </c>
      <c r="X309" s="215">
        <f t="shared" si="131"/>
        <v>3.1998603334538821E-2</v>
      </c>
      <c r="Y309" s="215">
        <f t="shared" si="131"/>
        <v>3.2000000000000008E-2</v>
      </c>
      <c r="Z309" s="215">
        <f t="shared" si="131"/>
        <v>3.200090692665232E-2</v>
      </c>
      <c r="AA309" s="215">
        <f t="shared" si="131"/>
        <v>3.1999999999999917E-2</v>
      </c>
    </row>
    <row r="310" spans="1:27" x14ac:dyDescent="0.2">
      <c r="A310" s="687">
        <v>11</v>
      </c>
      <c r="B310" s="218">
        <v>3.4200000000000001E-2</v>
      </c>
      <c r="C310" s="690">
        <f t="shared" si="132"/>
        <v>38.903300000000002</v>
      </c>
      <c r="D310" s="710">
        <f t="shared" si="133"/>
        <v>27.788091949409615</v>
      </c>
      <c r="E310" s="710">
        <f t="shared" si="144"/>
        <v>2.7788091949409619</v>
      </c>
      <c r="F310" s="690">
        <f t="shared" si="138"/>
        <v>42.793700000000001</v>
      </c>
      <c r="G310" s="710">
        <f t="shared" si="139"/>
        <v>30.566901144350574</v>
      </c>
      <c r="H310" s="690">
        <f t="shared" si="140"/>
        <v>47.073</v>
      </c>
      <c r="I310" s="710">
        <f t="shared" si="141"/>
        <v>33.623591258785638</v>
      </c>
      <c r="J310" s="702">
        <f t="shared" si="145"/>
        <v>58.354999999999997</v>
      </c>
      <c r="K310" s="702">
        <f t="shared" si="145"/>
        <v>41.682099999999998</v>
      </c>
      <c r="L310" s="702">
        <f t="shared" si="146"/>
        <v>64.190600000000003</v>
      </c>
      <c r="M310" s="702">
        <f t="shared" si="146"/>
        <v>45.8504</v>
      </c>
      <c r="N310" s="702">
        <f t="shared" si="142"/>
        <v>70.609499999999997</v>
      </c>
      <c r="O310" s="709">
        <f t="shared" si="142"/>
        <v>50.435400000000001</v>
      </c>
      <c r="P310" s="215">
        <f t="shared" si="147"/>
        <v>3.4200144616235398E-2</v>
      </c>
      <c r="Q310" s="215">
        <f t="shared" si="147"/>
        <v>3.4199999999999994E-2</v>
      </c>
      <c r="R310" s="215">
        <f t="shared" si="143"/>
        <v>3.420133644283864E-2</v>
      </c>
      <c r="S310" s="215">
        <f t="shared" si="143"/>
        <v>3.4200000000000043E-2</v>
      </c>
      <c r="T310" s="215">
        <f t="shared" si="143"/>
        <v>3.4198662460124332E-2</v>
      </c>
      <c r="U310" s="215">
        <f t="shared" si="143"/>
        <v>3.4200000000000223E-2</v>
      </c>
      <c r="V310" s="215">
        <f t="shared" si="137"/>
        <v>3.1999893890760502E-2</v>
      </c>
      <c r="W310" s="215">
        <f t="shared" si="137"/>
        <v>3.2000000000000008E-2</v>
      </c>
      <c r="X310" s="215">
        <f t="shared" si="131"/>
        <v>3.2001581992297384E-2</v>
      </c>
      <c r="Y310" s="215">
        <f t="shared" si="131"/>
        <v>3.2000000000000077E-2</v>
      </c>
      <c r="Z310" s="215">
        <f t="shared" si="131"/>
        <v>3.199936860659372E-2</v>
      </c>
      <c r="AA310" s="215">
        <f t="shared" si="131"/>
        <v>3.2000000000000139E-2</v>
      </c>
    </row>
    <row r="311" spans="1:27" x14ac:dyDescent="0.2">
      <c r="A311" s="687">
        <v>13</v>
      </c>
      <c r="B311" s="218">
        <v>3.4200000000000001E-2</v>
      </c>
      <c r="C311" s="690">
        <f t="shared" si="132"/>
        <v>40.233800000000002</v>
      </c>
      <c r="D311" s="710">
        <f t="shared" si="133"/>
        <v>28.738444694079423</v>
      </c>
      <c r="E311" s="710">
        <f t="shared" si="144"/>
        <v>2.8738444694079424</v>
      </c>
      <c r="F311" s="690">
        <f t="shared" si="138"/>
        <v>44.257199999999997</v>
      </c>
      <c r="G311" s="710">
        <f t="shared" si="139"/>
        <v>31.612289163487361</v>
      </c>
      <c r="H311" s="690">
        <f t="shared" si="140"/>
        <v>48.682899999999997</v>
      </c>
      <c r="I311" s="710">
        <f t="shared" si="141"/>
        <v>34.773518079836101</v>
      </c>
      <c r="J311" s="702">
        <f t="shared" si="145"/>
        <v>60.350700000000003</v>
      </c>
      <c r="K311" s="702">
        <f t="shared" si="145"/>
        <v>43.107700000000001</v>
      </c>
      <c r="L311" s="702">
        <f t="shared" si="146"/>
        <v>66.385800000000003</v>
      </c>
      <c r="M311" s="702">
        <f t="shared" si="146"/>
        <v>47.418399999999998</v>
      </c>
      <c r="N311" s="702">
        <f t="shared" si="142"/>
        <v>73.0244</v>
      </c>
      <c r="O311" s="709">
        <f t="shared" si="142"/>
        <v>52.160299999999999</v>
      </c>
      <c r="P311" s="215">
        <f t="shared" si="147"/>
        <v>3.4200183531988303E-2</v>
      </c>
      <c r="Q311" s="215">
        <f t="shared" si="147"/>
        <v>3.4199999999999939E-2</v>
      </c>
      <c r="R311" s="215">
        <f t="shared" si="143"/>
        <v>3.4198959192591347E-2</v>
      </c>
      <c r="S311" s="215">
        <f t="shared" si="143"/>
        <v>3.4199999999999925E-2</v>
      </c>
      <c r="T311" s="215">
        <f t="shared" si="143"/>
        <v>3.420007222824116E-2</v>
      </c>
      <c r="U311" s="215">
        <f t="shared" si="143"/>
        <v>3.4199999999999856E-2</v>
      </c>
      <c r="V311" s="215">
        <f t="shared" si="137"/>
        <v>3.1998419957780098E-2</v>
      </c>
      <c r="W311" s="215">
        <f t="shared" si="137"/>
        <v>3.1999999999999987E-2</v>
      </c>
      <c r="X311" s="215">
        <f t="shared" si="131"/>
        <v>3.1999608253720904E-2</v>
      </c>
      <c r="Y311" s="215">
        <f t="shared" si="131"/>
        <v>3.2000000000000001E-2</v>
      </c>
      <c r="Z311" s="215">
        <f t="shared" si="131"/>
        <v>3.1998965518703244E-2</v>
      </c>
      <c r="AA311" s="215">
        <f t="shared" si="131"/>
        <v>3.1999999999999945E-2</v>
      </c>
    </row>
    <row r="312" spans="1:27" x14ac:dyDescent="0.2">
      <c r="A312" s="687">
        <v>15</v>
      </c>
      <c r="B312" s="218">
        <v>3.4200000000000001E-2</v>
      </c>
      <c r="C312" s="690">
        <f t="shared" si="132"/>
        <v>41.6098</v>
      </c>
      <c r="D312" s="710">
        <f t="shared" si="133"/>
        <v>29.72129950261694</v>
      </c>
      <c r="E312" s="710">
        <f t="shared" si="144"/>
        <v>2.972129950261694</v>
      </c>
      <c r="F312" s="690">
        <f t="shared" si="138"/>
        <v>45.770800000000001</v>
      </c>
      <c r="G312" s="710">
        <f t="shared" si="139"/>
        <v>32.693429452878625</v>
      </c>
      <c r="H312" s="690">
        <f t="shared" si="140"/>
        <v>50.347900000000003</v>
      </c>
      <c r="I312" s="710">
        <f t="shared" si="141"/>
        <v>35.9627723981665</v>
      </c>
      <c r="J312" s="702">
        <f t="shared" si="145"/>
        <v>62.414700000000003</v>
      </c>
      <c r="K312" s="702">
        <f t="shared" si="145"/>
        <v>44.581899999999997</v>
      </c>
      <c r="L312" s="702">
        <f t="shared" si="146"/>
        <v>68.656199999999998</v>
      </c>
      <c r="M312" s="702">
        <f t="shared" si="146"/>
        <v>49.040100000000002</v>
      </c>
      <c r="N312" s="702">
        <f t="shared" si="142"/>
        <v>75.521900000000002</v>
      </c>
      <c r="O312" s="709">
        <f t="shared" si="142"/>
        <v>53.944200000000002</v>
      </c>
      <c r="P312" s="215">
        <f t="shared" si="147"/>
        <v>3.4200100413085452E-2</v>
      </c>
      <c r="Q312" s="215">
        <f t="shared" si="147"/>
        <v>3.4200000000000043E-2</v>
      </c>
      <c r="R312" s="215">
        <f t="shared" si="143"/>
        <v>3.420008495792784E-2</v>
      </c>
      <c r="S312" s="215">
        <f t="shared" si="143"/>
        <v>3.419999999999989E-2</v>
      </c>
      <c r="T312" s="215">
        <f t="shared" si="143"/>
        <v>3.4200920651810109E-2</v>
      </c>
      <c r="U312" s="215">
        <f t="shared" si="143"/>
        <v>3.4200000000000112E-2</v>
      </c>
      <c r="V312" s="215">
        <f t="shared" si="137"/>
        <v>3.1999325390132803E-2</v>
      </c>
      <c r="W312" s="215">
        <f t="shared" si="137"/>
        <v>3.200000000000007E-2</v>
      </c>
      <c r="X312" s="215">
        <f t="shared" si="131"/>
        <v>3.199884558843432E-2</v>
      </c>
      <c r="Y312" s="215">
        <f t="shared" si="131"/>
        <v>3.1999999999999938E-2</v>
      </c>
      <c r="Z312" s="215">
        <f t="shared" si="131"/>
        <v>3.2000524733175217E-2</v>
      </c>
      <c r="AA312" s="215">
        <f t="shared" si="131"/>
        <v>3.200000000000007E-2</v>
      </c>
    </row>
    <row r="313" spans="1:27" x14ac:dyDescent="0.2">
      <c r="A313" s="687">
        <v>17</v>
      </c>
      <c r="B313" s="218">
        <v>3.4200000000000001E-2</v>
      </c>
      <c r="C313" s="690">
        <f t="shared" si="132"/>
        <v>43.032899999999998</v>
      </c>
      <c r="D313" s="710">
        <f t="shared" si="133"/>
        <v>30.737767945606439</v>
      </c>
      <c r="E313" s="710">
        <f t="shared" si="144"/>
        <v>3.073776794560644</v>
      </c>
      <c r="F313" s="690">
        <f t="shared" si="138"/>
        <v>47.336199999999998</v>
      </c>
      <c r="G313" s="710">
        <f t="shared" si="139"/>
        <v>33.811544740167072</v>
      </c>
      <c r="H313" s="690">
        <f t="shared" si="140"/>
        <v>52.069800000000001</v>
      </c>
      <c r="I313" s="710">
        <f t="shared" si="141"/>
        <v>37.192699214183797</v>
      </c>
      <c r="J313" s="702">
        <f t="shared" si="145"/>
        <v>64.549400000000006</v>
      </c>
      <c r="K313" s="702">
        <f t="shared" si="145"/>
        <v>46.106699999999996</v>
      </c>
      <c r="L313" s="702">
        <f t="shared" si="146"/>
        <v>71.004300000000001</v>
      </c>
      <c r="M313" s="702">
        <f t="shared" si="146"/>
        <v>50.717300000000002</v>
      </c>
      <c r="N313" s="702">
        <f t="shared" si="142"/>
        <v>78.104699999999994</v>
      </c>
      <c r="O313" s="709">
        <f t="shared" si="142"/>
        <v>55.789000000000001</v>
      </c>
      <c r="P313" s="215">
        <f t="shared" si="147"/>
        <v>3.42010776307504E-2</v>
      </c>
      <c r="Q313" s="215">
        <f t="shared" si="147"/>
        <v>3.4199999999999987E-2</v>
      </c>
      <c r="R313" s="215">
        <f t="shared" si="143"/>
        <v>3.4200844206349827E-2</v>
      </c>
      <c r="S313" s="215">
        <f t="shared" si="143"/>
        <v>3.4199999999999932E-2</v>
      </c>
      <c r="T313" s="215">
        <f t="shared" si="143"/>
        <v>3.4200036148478843E-2</v>
      </c>
      <c r="U313" s="215">
        <f t="shared" si="143"/>
        <v>3.4200000000000078E-2</v>
      </c>
      <c r="V313" s="215">
        <f t="shared" si="137"/>
        <v>3.2001151120543789E-2</v>
      </c>
      <c r="W313" s="215">
        <f t="shared" si="137"/>
        <v>3.2000000000000008E-2</v>
      </c>
      <c r="X313" s="215">
        <f t="shared" si="131"/>
        <v>3.2000244176818828E-2</v>
      </c>
      <c r="Y313" s="215">
        <f t="shared" si="131"/>
        <v>3.1999999999999938E-2</v>
      </c>
      <c r="Z313" s="215">
        <f t="shared" si="131"/>
        <v>3.200066593730682E-2</v>
      </c>
      <c r="AA313" s="215">
        <f t="shared" si="131"/>
        <v>3.2000000000000049E-2</v>
      </c>
    </row>
    <row r="314" spans="1:27" x14ac:dyDescent="0.2">
      <c r="A314" s="687">
        <v>19</v>
      </c>
      <c r="B314" s="218">
        <v>3.4200000000000001E-2</v>
      </c>
      <c r="C314" s="690">
        <f t="shared" si="132"/>
        <v>44.504600000000003</v>
      </c>
      <c r="D314" s="710">
        <f t="shared" si="133"/>
        <v>31.788999609346178</v>
      </c>
      <c r="E314" s="710">
        <f t="shared" si="144"/>
        <v>3.178899960934618</v>
      </c>
      <c r="F314" s="690">
        <f t="shared" si="138"/>
        <v>48.955100000000002</v>
      </c>
      <c r="G314" s="710">
        <f t="shared" si="139"/>
        <v>34.967899570280785</v>
      </c>
      <c r="H314" s="690">
        <f t="shared" si="140"/>
        <v>53.8506</v>
      </c>
      <c r="I314" s="710">
        <f t="shared" si="141"/>
        <v>38.464689527308884</v>
      </c>
      <c r="J314" s="702">
        <f t="shared" si="145"/>
        <v>66.756900000000002</v>
      </c>
      <c r="K314" s="702">
        <f t="shared" si="145"/>
        <v>47.683500000000002</v>
      </c>
      <c r="L314" s="702">
        <f t="shared" si="146"/>
        <v>73.432699999999997</v>
      </c>
      <c r="M314" s="702">
        <f t="shared" si="146"/>
        <v>52.451799999999999</v>
      </c>
      <c r="N314" s="702">
        <f t="shared" si="142"/>
        <v>80.775899999999993</v>
      </c>
      <c r="O314" s="709">
        <f t="shared" si="142"/>
        <v>57.697000000000003</v>
      </c>
      <c r="P314" s="215">
        <f t="shared" si="147"/>
        <v>3.4199414866300099E-2</v>
      </c>
      <c r="Q314" s="215">
        <f t="shared" si="147"/>
        <v>3.4199999999999939E-2</v>
      </c>
      <c r="R314" s="215">
        <f t="shared" si="143"/>
        <v>3.4200041405943099E-2</v>
      </c>
      <c r="S314" s="215">
        <f t="shared" si="143"/>
        <v>3.419999999999998E-2</v>
      </c>
      <c r="T314" s="215">
        <f t="shared" si="143"/>
        <v>3.4200246592074469E-2</v>
      </c>
      <c r="U314" s="215">
        <f t="shared" si="143"/>
        <v>3.4200000000000043E-2</v>
      </c>
      <c r="V314" s="215">
        <f t="shared" si="137"/>
        <v>3.2000296814347323E-2</v>
      </c>
      <c r="W314" s="215">
        <f t="shared" si="137"/>
        <v>3.1999999999999973E-2</v>
      </c>
      <c r="X314" s="215">
        <f t="shared" si="131"/>
        <v>3.2000269830997269E-2</v>
      </c>
      <c r="Y314" s="215">
        <f t="shared" si="131"/>
        <v>3.2000000000000001E-2</v>
      </c>
      <c r="Z314" s="215">
        <f t="shared" si="131"/>
        <v>3.2000275963572848E-2</v>
      </c>
      <c r="AA314" s="215">
        <f t="shared" si="131"/>
        <v>3.2000000000000105E-2</v>
      </c>
    </row>
    <row r="315" spans="1:27" x14ac:dyDescent="0.2">
      <c r="A315" s="673" t="s">
        <v>175</v>
      </c>
    </row>
    <row r="316" spans="1:27" x14ac:dyDescent="0.2">
      <c r="A316" s="674" t="s">
        <v>65</v>
      </c>
      <c r="B316" s="675" t="s">
        <v>159</v>
      </c>
      <c r="C316" s="675" t="s">
        <v>82</v>
      </c>
      <c r="D316" s="675" t="s">
        <v>83</v>
      </c>
      <c r="E316" s="676" t="s">
        <v>84</v>
      </c>
    </row>
    <row r="317" spans="1:27" x14ac:dyDescent="0.2">
      <c r="A317" s="679" t="s">
        <v>85</v>
      </c>
      <c r="B317" s="680" t="s">
        <v>174</v>
      </c>
      <c r="C317" s="680"/>
      <c r="D317" s="680"/>
      <c r="E317" s="681"/>
    </row>
    <row r="318" spans="1:27" x14ac:dyDescent="0.2">
      <c r="A318" s="682" t="s">
        <v>66</v>
      </c>
      <c r="B318" s="684" t="s">
        <v>80</v>
      </c>
      <c r="C318" s="105">
        <f>ROUND(C302*2080,0)</f>
        <v>63947</v>
      </c>
      <c r="D318" s="105">
        <f>ROUND(F302*2080,0)</f>
        <v>70341</v>
      </c>
      <c r="E318" s="106">
        <f>ROUND(H302*2080,0)</f>
        <v>77376</v>
      </c>
    </row>
    <row r="319" spans="1:27" x14ac:dyDescent="0.2">
      <c r="A319" s="687" t="s">
        <v>76</v>
      </c>
      <c r="B319" s="218">
        <v>2.5000000000000001E-2</v>
      </c>
      <c r="C319" s="107">
        <f>ROUND(C303*2080,0)</f>
        <v>66134</v>
      </c>
      <c r="D319" s="107">
        <f>ROUND(F303*2080,0)</f>
        <v>72747</v>
      </c>
      <c r="E319" s="108">
        <f>ROUND(H303*2080,0)</f>
        <v>80022</v>
      </c>
    </row>
    <row r="320" spans="1:27" x14ac:dyDescent="0.2">
      <c r="A320" s="687">
        <v>1</v>
      </c>
      <c r="B320" s="218">
        <v>0.03</v>
      </c>
      <c r="C320" s="107">
        <f>ROUND(C304*2080,0)</f>
        <v>68395</v>
      </c>
      <c r="D320" s="107">
        <v>0</v>
      </c>
      <c r="E320" s="108">
        <v>0</v>
      </c>
    </row>
    <row r="321" spans="1:27" x14ac:dyDescent="0.2">
      <c r="A321" s="687">
        <v>2</v>
      </c>
      <c r="B321" s="218">
        <v>0.03</v>
      </c>
      <c r="C321" s="107">
        <v>0</v>
      </c>
      <c r="D321" s="107">
        <f t="shared" ref="D321:D330" si="148">ROUND(F305*2080,0)</f>
        <v>75235</v>
      </c>
      <c r="E321" s="108">
        <f t="shared" ref="E321:E330" si="149">ROUND(H305*2080,0)</f>
        <v>82759</v>
      </c>
    </row>
    <row r="322" spans="1:27" x14ac:dyDescent="0.2">
      <c r="A322" s="687">
        <v>3</v>
      </c>
      <c r="B322" s="218">
        <v>0.03</v>
      </c>
      <c r="C322" s="107">
        <f t="shared" ref="C322:C330" si="150">ROUND(C306*2080,0)</f>
        <v>70735</v>
      </c>
      <c r="D322" s="107">
        <f t="shared" si="148"/>
        <v>77808</v>
      </c>
      <c r="E322" s="108">
        <f t="shared" si="149"/>
        <v>85589</v>
      </c>
    </row>
    <row r="323" spans="1:27" x14ac:dyDescent="0.2">
      <c r="A323" s="687">
        <v>5</v>
      </c>
      <c r="B323" s="218">
        <v>0.03</v>
      </c>
      <c r="C323" s="107">
        <f t="shared" si="150"/>
        <v>73154</v>
      </c>
      <c r="D323" s="107">
        <f t="shared" si="148"/>
        <v>80469</v>
      </c>
      <c r="E323" s="108">
        <f t="shared" si="149"/>
        <v>88516</v>
      </c>
    </row>
    <row r="324" spans="1:27" x14ac:dyDescent="0.2">
      <c r="A324" s="687">
        <v>7</v>
      </c>
      <c r="B324" s="218">
        <v>0.03</v>
      </c>
      <c r="C324" s="107">
        <f t="shared" si="150"/>
        <v>75656</v>
      </c>
      <c r="D324" s="107">
        <f t="shared" si="148"/>
        <v>83221</v>
      </c>
      <c r="E324" s="108">
        <f t="shared" si="149"/>
        <v>91543</v>
      </c>
    </row>
    <row r="325" spans="1:27" x14ac:dyDescent="0.2">
      <c r="A325" s="687">
        <v>9</v>
      </c>
      <c r="B325" s="218">
        <v>0.03</v>
      </c>
      <c r="C325" s="107">
        <f t="shared" si="150"/>
        <v>78243</v>
      </c>
      <c r="D325" s="107">
        <f t="shared" si="148"/>
        <v>86067</v>
      </c>
      <c r="E325" s="108">
        <f t="shared" si="149"/>
        <v>94674</v>
      </c>
    </row>
    <row r="326" spans="1:27" x14ac:dyDescent="0.2">
      <c r="A326" s="687">
        <v>11</v>
      </c>
      <c r="B326" s="218">
        <v>0.03</v>
      </c>
      <c r="C326" s="107">
        <f t="shared" si="150"/>
        <v>80919</v>
      </c>
      <c r="D326" s="107">
        <f t="shared" si="148"/>
        <v>89011</v>
      </c>
      <c r="E326" s="108">
        <f t="shared" si="149"/>
        <v>97912</v>
      </c>
    </row>
    <row r="327" spans="1:27" x14ac:dyDescent="0.2">
      <c r="A327" s="687">
        <v>13</v>
      </c>
      <c r="B327" s="218">
        <v>0.03</v>
      </c>
      <c r="C327" s="107">
        <f t="shared" si="150"/>
        <v>83686</v>
      </c>
      <c r="D327" s="107">
        <f t="shared" si="148"/>
        <v>92055</v>
      </c>
      <c r="E327" s="108">
        <f t="shared" si="149"/>
        <v>101260</v>
      </c>
    </row>
    <row r="328" spans="1:27" x14ac:dyDescent="0.2">
      <c r="A328" s="687">
        <v>15</v>
      </c>
      <c r="B328" s="218">
        <v>0.03</v>
      </c>
      <c r="C328" s="107">
        <f t="shared" si="150"/>
        <v>86548</v>
      </c>
      <c r="D328" s="107">
        <f t="shared" si="148"/>
        <v>95203</v>
      </c>
      <c r="E328" s="108">
        <f t="shared" si="149"/>
        <v>104724</v>
      </c>
    </row>
    <row r="329" spans="1:27" x14ac:dyDescent="0.2">
      <c r="A329" s="687">
        <v>17</v>
      </c>
      <c r="B329" s="218">
        <v>0.03</v>
      </c>
      <c r="C329" s="107">
        <f t="shared" si="150"/>
        <v>89508</v>
      </c>
      <c r="D329" s="107">
        <f t="shared" si="148"/>
        <v>98459</v>
      </c>
      <c r="E329" s="108">
        <f t="shared" si="149"/>
        <v>108305</v>
      </c>
    </row>
    <row r="330" spans="1:27" x14ac:dyDescent="0.2">
      <c r="A330" s="687">
        <v>19</v>
      </c>
      <c r="B330" s="218">
        <v>0.03</v>
      </c>
      <c r="C330" s="107">
        <f t="shared" si="150"/>
        <v>92570</v>
      </c>
      <c r="D330" s="107">
        <f t="shared" si="148"/>
        <v>101827</v>
      </c>
      <c r="E330" s="108">
        <f t="shared" si="149"/>
        <v>112009</v>
      </c>
    </row>
    <row r="332" spans="1:27" x14ac:dyDescent="0.2">
      <c r="A332" s="714" t="s">
        <v>81</v>
      </c>
      <c r="B332" s="715"/>
      <c r="C332" s="715"/>
      <c r="D332" s="715"/>
      <c r="E332" s="715"/>
      <c r="F332" s="715"/>
      <c r="G332" s="716" t="s">
        <v>441</v>
      </c>
      <c r="H332" s="716"/>
      <c r="I332" s="717">
        <v>3.2000000000000001E-2</v>
      </c>
      <c r="J332" s="717"/>
      <c r="K332" s="718"/>
      <c r="L332" s="718"/>
      <c r="M332" s="718"/>
      <c r="N332" s="718"/>
      <c r="O332" s="719"/>
      <c r="P332" s="701">
        <v>3.4200000000000001E-2</v>
      </c>
    </row>
    <row r="333" spans="1:27" x14ac:dyDescent="0.2">
      <c r="A333" s="720" t="s">
        <v>183</v>
      </c>
      <c r="B333" s="673"/>
      <c r="C333" s="673"/>
      <c r="D333" s="673"/>
      <c r="E333" s="673"/>
      <c r="F333" s="673"/>
      <c r="G333" s="673"/>
      <c r="H333" s="673"/>
      <c r="O333" s="721"/>
      <c r="P333" s="673" t="s">
        <v>188</v>
      </c>
      <c r="V333" s="695" t="s">
        <v>187</v>
      </c>
    </row>
    <row r="334" spans="1:27" x14ac:dyDescent="0.2">
      <c r="A334" s="674" t="s">
        <v>65</v>
      </c>
      <c r="B334" s="675" t="s">
        <v>159</v>
      </c>
      <c r="C334" s="675" t="s">
        <v>82</v>
      </c>
      <c r="D334" s="675" t="s">
        <v>82</v>
      </c>
      <c r="E334" s="675" t="s">
        <v>206</v>
      </c>
      <c r="F334" s="675" t="s">
        <v>83</v>
      </c>
      <c r="G334" s="675" t="s">
        <v>83</v>
      </c>
      <c r="H334" s="675" t="s">
        <v>84</v>
      </c>
      <c r="I334" s="675" t="s">
        <v>84</v>
      </c>
      <c r="J334" s="675" t="s">
        <v>82</v>
      </c>
      <c r="K334" s="675" t="s">
        <v>82</v>
      </c>
      <c r="L334" s="675" t="s">
        <v>83</v>
      </c>
      <c r="M334" s="675" t="s">
        <v>83</v>
      </c>
      <c r="N334" s="675" t="s">
        <v>84</v>
      </c>
      <c r="O334" s="676" t="s">
        <v>84</v>
      </c>
      <c r="P334" s="677" t="s">
        <v>82</v>
      </c>
      <c r="Q334" s="677" t="s">
        <v>82</v>
      </c>
      <c r="R334" s="677" t="s">
        <v>83</v>
      </c>
      <c r="S334" s="677" t="s">
        <v>83</v>
      </c>
      <c r="T334" s="677" t="s">
        <v>84</v>
      </c>
      <c r="U334" s="677" t="s">
        <v>84</v>
      </c>
      <c r="V334" s="677" t="s">
        <v>82</v>
      </c>
      <c r="W334" s="677" t="s">
        <v>82</v>
      </c>
      <c r="X334" s="677" t="s">
        <v>83</v>
      </c>
      <c r="Y334" s="677" t="s">
        <v>83</v>
      </c>
      <c r="Z334" s="677" t="s">
        <v>84</v>
      </c>
      <c r="AA334" s="677" t="s">
        <v>84</v>
      </c>
    </row>
    <row r="335" spans="1:27" x14ac:dyDescent="0.2">
      <c r="A335" s="679" t="s">
        <v>85</v>
      </c>
      <c r="B335" s="680" t="s">
        <v>174</v>
      </c>
      <c r="C335" s="680" t="s">
        <v>86</v>
      </c>
      <c r="D335" s="680" t="s">
        <v>87</v>
      </c>
      <c r="E335" s="680" t="s">
        <v>87</v>
      </c>
      <c r="F335" s="680" t="s">
        <v>86</v>
      </c>
      <c r="G335" s="680" t="s">
        <v>87</v>
      </c>
      <c r="H335" s="680" t="s">
        <v>86</v>
      </c>
      <c r="I335" s="680" t="s">
        <v>87</v>
      </c>
      <c r="J335" s="680" t="s">
        <v>207</v>
      </c>
      <c r="K335" s="680" t="s">
        <v>208</v>
      </c>
      <c r="L335" s="680" t="s">
        <v>207</v>
      </c>
      <c r="M335" s="680" t="s">
        <v>208</v>
      </c>
      <c r="N335" s="680" t="s">
        <v>207</v>
      </c>
      <c r="O335" s="681" t="s">
        <v>208</v>
      </c>
      <c r="P335" s="677" t="s">
        <v>86</v>
      </c>
      <c r="Q335" s="677" t="s">
        <v>87</v>
      </c>
      <c r="R335" s="677" t="s">
        <v>86</v>
      </c>
      <c r="S335" s="677" t="s">
        <v>87</v>
      </c>
      <c r="T335" s="677" t="s">
        <v>86</v>
      </c>
      <c r="U335" s="677" t="s">
        <v>87</v>
      </c>
      <c r="V335" s="677" t="s">
        <v>86</v>
      </c>
      <c r="W335" s="677" t="s">
        <v>87</v>
      </c>
      <c r="X335" s="677" t="s">
        <v>86</v>
      </c>
      <c r="Y335" s="677" t="s">
        <v>87</v>
      </c>
      <c r="Z335" s="677" t="s">
        <v>86</v>
      </c>
      <c r="AA335" s="677" t="s">
        <v>87</v>
      </c>
    </row>
    <row r="336" spans="1:27" x14ac:dyDescent="0.2">
      <c r="A336" s="682" t="s">
        <v>66</v>
      </c>
      <c r="B336" s="690" t="s">
        <v>80</v>
      </c>
      <c r="C336" s="690">
        <f>ROUND(D336*1.4, 4)</f>
        <v>31.727399999999999</v>
      </c>
      <c r="D336" s="710">
        <f>D302*1.032</f>
        <v>22.662441211392004</v>
      </c>
      <c r="E336" s="690" t="s">
        <v>80</v>
      </c>
      <c r="F336" s="690">
        <f>ROUND(G336*1.4, 4)</f>
        <v>34.900199999999998</v>
      </c>
      <c r="G336" s="710">
        <f>G302*1.032</f>
        <v>24.928685332531206</v>
      </c>
      <c r="H336" s="690">
        <f>ROUND(I336*1.4, 4)</f>
        <v>38.3902</v>
      </c>
      <c r="I336" s="710">
        <f>I302*1.032</f>
        <v>27.421553865784325</v>
      </c>
      <c r="J336" s="697">
        <f>ROUND(C336*1.5,4)</f>
        <v>47.591099999999997</v>
      </c>
      <c r="K336" s="697">
        <f>ROUND(D336*1.5,4)</f>
        <v>33.993699999999997</v>
      </c>
      <c r="L336" s="697">
        <f>ROUND(F336*1.5,4)</f>
        <v>52.350299999999997</v>
      </c>
      <c r="M336" s="697">
        <f>ROUND(G336*1.5,4)</f>
        <v>37.393000000000001</v>
      </c>
      <c r="N336" s="697">
        <f>ROUND(H336*1.5,4)</f>
        <v>57.585299999999997</v>
      </c>
      <c r="O336" s="708">
        <f t="shared" ref="O336:O337" si="151">ROUND(I336*1.5,4)</f>
        <v>41.132300000000001</v>
      </c>
      <c r="V336" s="215">
        <f>(C336-C302)/C302</f>
        <v>3.2000156130056294E-2</v>
      </c>
      <c r="W336" s="215">
        <f>(D336-D302)/D302</f>
        <v>3.2000000000000042E-2</v>
      </c>
      <c r="X336" s="215">
        <f t="shared" ref="X336:AA337" si="152">(F336-F302)/F302</f>
        <v>3.2000709681234855E-2</v>
      </c>
      <c r="Y336" s="215">
        <f t="shared" si="152"/>
        <v>3.2000000000000084E-2</v>
      </c>
      <c r="Z336" s="215">
        <f t="shared" si="152"/>
        <v>3.2000172043935633E-2</v>
      </c>
      <c r="AA336" s="215">
        <f t="shared" si="152"/>
        <v>3.2000000000000021E-2</v>
      </c>
    </row>
    <row r="337" spans="1:27" x14ac:dyDescent="0.2">
      <c r="A337" s="687" t="s">
        <v>76</v>
      </c>
      <c r="B337" s="218">
        <v>3.4200000000000001E-2</v>
      </c>
      <c r="C337" s="690">
        <f t="shared" ref="C337:C348" si="153">ROUND(D337*1.4, 4)</f>
        <v>32.8125</v>
      </c>
      <c r="D337" s="710">
        <f t="shared" ref="D337:D348" si="154">D303*1.032</f>
        <v>23.437496700821612</v>
      </c>
      <c r="E337" s="690" t="s">
        <v>80</v>
      </c>
      <c r="F337" s="690">
        <f>ROUND(G337*1.4, 4)</f>
        <v>36.093699999999998</v>
      </c>
      <c r="G337" s="710">
        <f>G303*1.032</f>
        <v>25.781246370903769</v>
      </c>
      <c r="H337" s="690">
        <f>ROUND(I337*1.4, 4)</f>
        <v>39.703099999999999</v>
      </c>
      <c r="I337" s="710">
        <f>I303*1.032</f>
        <v>28.359371007994149</v>
      </c>
      <c r="J337" s="702">
        <f t="shared" ref="J337:K338" si="155">ROUND(C337*1.5,4)</f>
        <v>49.218800000000002</v>
      </c>
      <c r="K337" s="702">
        <f t="shared" si="155"/>
        <v>35.156199999999998</v>
      </c>
      <c r="L337" s="702">
        <f t="shared" ref="L337:N337" si="156">ROUND(F337*1.5,4)</f>
        <v>54.140599999999999</v>
      </c>
      <c r="M337" s="702">
        <f t="shared" si="156"/>
        <v>38.671900000000001</v>
      </c>
      <c r="N337" s="702">
        <f t="shared" si="156"/>
        <v>59.554699999999997</v>
      </c>
      <c r="O337" s="709">
        <f t="shared" si="151"/>
        <v>42.539099999999998</v>
      </c>
      <c r="P337" s="215">
        <f>(C337-C336)/C336</f>
        <v>3.4200722403978916E-2</v>
      </c>
      <c r="Q337" s="215">
        <f>(D337-D336)/D336</f>
        <v>3.4200000000000064E-2</v>
      </c>
      <c r="R337" s="215">
        <f>(F337-F336)/F336</f>
        <v>3.4197511762110257E-2</v>
      </c>
      <c r="S337" s="215">
        <f>(G337-G336)/G336</f>
        <v>3.4199999999999849E-2</v>
      </c>
      <c r="T337" s="215">
        <f t="shared" ref="T337:U337" si="157">(H337-H336)/H336</f>
        <v>3.4198831993581674E-2</v>
      </c>
      <c r="U337" s="215">
        <f t="shared" si="157"/>
        <v>3.419999999999998E-2</v>
      </c>
      <c r="V337" s="215">
        <f t="shared" ref="V337:W338" si="158">(C337-C303)/C303</f>
        <v>3.1998641300074494E-2</v>
      </c>
      <c r="W337" s="215">
        <f t="shared" si="158"/>
        <v>3.2000000000000028E-2</v>
      </c>
      <c r="X337" s="215">
        <f t="shared" si="152"/>
        <v>3.1997506762050057E-2</v>
      </c>
      <c r="Y337" s="215">
        <f t="shared" si="152"/>
        <v>3.2000000000000077E-2</v>
      </c>
      <c r="Z337" s="215">
        <f t="shared" si="152"/>
        <v>3.1999896028280253E-2</v>
      </c>
      <c r="AA337" s="215">
        <f t="shared" si="152"/>
        <v>3.2000000000000077E-2</v>
      </c>
    </row>
    <row r="338" spans="1:27" x14ac:dyDescent="0.2">
      <c r="A338" s="687">
        <v>1</v>
      </c>
      <c r="B338" s="218">
        <v>3.4200000000000001E-2</v>
      </c>
      <c r="C338" s="690">
        <f t="shared" si="153"/>
        <v>33.934699999999999</v>
      </c>
      <c r="D338" s="710">
        <f t="shared" si="154"/>
        <v>24.239059087989713</v>
      </c>
      <c r="E338" s="690" t="s">
        <v>80</v>
      </c>
      <c r="F338" s="690" t="s">
        <v>80</v>
      </c>
      <c r="G338" s="710" t="s">
        <v>80</v>
      </c>
      <c r="H338" s="690" t="s">
        <v>80</v>
      </c>
      <c r="I338" s="710" t="s">
        <v>80</v>
      </c>
      <c r="J338" s="702">
        <f t="shared" si="155"/>
        <v>50.902099999999997</v>
      </c>
      <c r="K338" s="702">
        <f t="shared" si="155"/>
        <v>36.358600000000003</v>
      </c>
      <c r="L338" s="688" t="s">
        <v>80</v>
      </c>
      <c r="M338" s="688" t="s">
        <v>80</v>
      </c>
      <c r="N338" s="688" t="s">
        <v>80</v>
      </c>
      <c r="O338" s="689" t="s">
        <v>80</v>
      </c>
      <c r="P338" s="215">
        <f>(C338-C337)/C337</f>
        <v>3.4200380952380934E-2</v>
      </c>
      <c r="Q338" s="215">
        <f>(D338-D337)/D337</f>
        <v>3.4200000000000071E-2</v>
      </c>
      <c r="R338" s="215"/>
      <c r="S338" s="215"/>
      <c r="T338" s="215"/>
      <c r="U338" s="215"/>
      <c r="V338" s="215">
        <f t="shared" si="158"/>
        <v>3.2001922000827271E-2</v>
      </c>
      <c r="W338" s="215">
        <f t="shared" si="158"/>
        <v>3.2000000000000063E-2</v>
      </c>
      <c r="X338" s="215"/>
      <c r="Y338" s="215"/>
      <c r="Z338" s="215"/>
      <c r="AA338" s="215"/>
    </row>
    <row r="339" spans="1:27" x14ac:dyDescent="0.2">
      <c r="A339" s="687">
        <v>2</v>
      </c>
      <c r="B339" s="218">
        <v>3.4200000000000001E-2</v>
      </c>
      <c r="C339" s="690" t="s">
        <v>80</v>
      </c>
      <c r="D339" s="690" t="s">
        <v>80</v>
      </c>
      <c r="E339" s="690" t="s">
        <v>80</v>
      </c>
      <c r="F339" s="690">
        <f t="shared" ref="F339:F348" si="159">ROUND(G339*1.4, 4)</f>
        <v>37.328200000000002</v>
      </c>
      <c r="G339" s="710">
        <f t="shared" ref="G339:G348" si="160">G305*1.032</f>
        <v>26.662964996788677</v>
      </c>
      <c r="H339" s="690">
        <f t="shared" ref="H339:H348" si="161">ROUND(I339*1.4, 4)</f>
        <v>41.061</v>
      </c>
      <c r="I339" s="710">
        <f t="shared" ref="I339:I348" si="162">I305*1.032</f>
        <v>29.329261496467549</v>
      </c>
      <c r="J339" s="688" t="s">
        <v>80</v>
      </c>
      <c r="K339" s="688" t="s">
        <v>80</v>
      </c>
      <c r="L339" s="702">
        <f t="shared" ref="L339:O348" si="163">ROUND(F339*1.5,4)</f>
        <v>55.9923</v>
      </c>
      <c r="M339" s="702">
        <f t="shared" si="163"/>
        <v>39.994399999999999</v>
      </c>
      <c r="N339" s="702">
        <f t="shared" si="163"/>
        <v>61.591500000000003</v>
      </c>
      <c r="O339" s="709">
        <f t="shared" si="163"/>
        <v>43.993899999999996</v>
      </c>
      <c r="P339" s="215"/>
      <c r="Q339" s="215"/>
      <c r="R339" s="215">
        <f>(F339-F337)/F337</f>
        <v>3.4202644782884664E-2</v>
      </c>
      <c r="S339" s="215">
        <f>(G339-G337)/G337</f>
        <v>3.4199999999999953E-2</v>
      </c>
      <c r="T339" s="215">
        <f>(H339-H337)/H337</f>
        <v>3.4201359591568434E-2</v>
      </c>
      <c r="U339" s="215">
        <f>(I339-I337)/I337</f>
        <v>3.4200000000000001E-2</v>
      </c>
      <c r="V339" s="215"/>
      <c r="W339" s="215"/>
      <c r="X339" s="215">
        <f t="shared" ref="X339:AA348" si="164">(F339-F305)/F305</f>
        <v>3.2001039515409051E-2</v>
      </c>
      <c r="Y339" s="215">
        <f t="shared" si="164"/>
        <v>3.2000000000000091E-2</v>
      </c>
      <c r="Z339" s="215">
        <f t="shared" si="164"/>
        <v>3.1999758720009722E-2</v>
      </c>
      <c r="AA339" s="215">
        <f t="shared" si="164"/>
        <v>3.2000000000000049E-2</v>
      </c>
    </row>
    <row r="340" spans="1:27" x14ac:dyDescent="0.2">
      <c r="A340" s="687">
        <v>3</v>
      </c>
      <c r="B340" s="218">
        <v>3.4200000000000001E-2</v>
      </c>
      <c r="C340" s="690">
        <f t="shared" si="153"/>
        <v>35.095199999999998</v>
      </c>
      <c r="D340" s="710">
        <f t="shared" si="154"/>
        <v>25.068034908798957</v>
      </c>
      <c r="E340" s="710">
        <f>D340*0.1</f>
        <v>2.506803490879896</v>
      </c>
      <c r="F340" s="690">
        <f t="shared" si="159"/>
        <v>38.604799999999997</v>
      </c>
      <c r="G340" s="710">
        <f t="shared" si="160"/>
        <v>27.57483839967885</v>
      </c>
      <c r="H340" s="690">
        <f t="shared" si="161"/>
        <v>42.465299999999999</v>
      </c>
      <c r="I340" s="710">
        <f t="shared" si="162"/>
        <v>30.332322239646739</v>
      </c>
      <c r="J340" s="702">
        <f>ROUND(C340*1.5,4)</f>
        <v>52.642800000000001</v>
      </c>
      <c r="K340" s="702">
        <f>ROUND(D340*1.5,4)</f>
        <v>37.6021</v>
      </c>
      <c r="L340" s="702">
        <f>ROUND(F340*1.5,4)</f>
        <v>57.907200000000003</v>
      </c>
      <c r="M340" s="702">
        <f>ROUND(G340*1.5,4)</f>
        <v>41.362299999999998</v>
      </c>
      <c r="N340" s="702">
        <f t="shared" si="163"/>
        <v>63.698</v>
      </c>
      <c r="O340" s="709">
        <f t="shared" si="163"/>
        <v>45.4985</v>
      </c>
      <c r="P340" s="215">
        <f>(C340-C338)/C338</f>
        <v>3.4198033281567217E-2</v>
      </c>
      <c r="Q340" s="215">
        <f>(D340-D338)/D338</f>
        <v>3.4199999999999842E-2</v>
      </c>
      <c r="R340" s="215">
        <f t="shared" ref="R340:U348" si="165">(F340-F339)/F339</f>
        <v>3.4199345267116946E-2</v>
      </c>
      <c r="S340" s="215">
        <f t="shared" si="165"/>
        <v>3.4200000000000001E-2</v>
      </c>
      <c r="T340" s="215">
        <f t="shared" si="165"/>
        <v>3.420033608533643E-2</v>
      </c>
      <c r="U340" s="215">
        <f t="shared" si="165"/>
        <v>3.4200000000000015E-2</v>
      </c>
      <c r="V340" s="215">
        <f t="shared" ref="V340:W348" si="166">(C340-C306)/C306</f>
        <v>3.1999294262945878E-2</v>
      </c>
      <c r="W340" s="215">
        <f t="shared" si="166"/>
        <v>3.2000000000000035E-2</v>
      </c>
      <c r="X340" s="215">
        <f t="shared" si="164"/>
        <v>3.200143286007958E-2</v>
      </c>
      <c r="Y340" s="215">
        <f t="shared" si="164"/>
        <v>3.2000000000000084E-2</v>
      </c>
      <c r="Z340" s="215">
        <f t="shared" si="164"/>
        <v>3.2001166506677052E-2</v>
      </c>
      <c r="AA340" s="215">
        <f t="shared" si="164"/>
        <v>3.2000000000000001E-2</v>
      </c>
    </row>
    <row r="341" spans="1:27" x14ac:dyDescent="0.2">
      <c r="A341" s="687">
        <v>5</v>
      </c>
      <c r="B341" s="218">
        <v>3.4200000000000001E-2</v>
      </c>
      <c r="C341" s="690">
        <f t="shared" si="153"/>
        <v>36.295499999999997</v>
      </c>
      <c r="D341" s="710">
        <f t="shared" si="154"/>
        <v>25.925361702679879</v>
      </c>
      <c r="E341" s="710">
        <f t="shared" ref="E341:E348" si="167">D341*0.1</f>
        <v>2.5925361702679881</v>
      </c>
      <c r="F341" s="690">
        <f t="shared" si="159"/>
        <v>39.9251</v>
      </c>
      <c r="G341" s="710">
        <f t="shared" si="160"/>
        <v>28.517897872947866</v>
      </c>
      <c r="H341" s="690">
        <f t="shared" si="161"/>
        <v>43.9176</v>
      </c>
      <c r="I341" s="710">
        <f t="shared" si="162"/>
        <v>31.369687660242661</v>
      </c>
      <c r="J341" s="702">
        <f t="shared" ref="J341:K348" si="168">ROUND(C341*1.5,4)</f>
        <v>54.443300000000001</v>
      </c>
      <c r="K341" s="702">
        <f t="shared" si="168"/>
        <v>38.887999999999998</v>
      </c>
      <c r="L341" s="702">
        <f t="shared" ref="L341:M348" si="169">ROUND(F341*1.5,4)</f>
        <v>59.887700000000002</v>
      </c>
      <c r="M341" s="702">
        <f t="shared" si="169"/>
        <v>42.776800000000001</v>
      </c>
      <c r="N341" s="702">
        <f t="shared" si="163"/>
        <v>65.876400000000004</v>
      </c>
      <c r="O341" s="709">
        <f t="shared" si="163"/>
        <v>47.054499999999997</v>
      </c>
      <c r="P341" s="215">
        <f t="shared" ref="P341:Q348" si="170">(C341-C340)/C340</f>
        <v>3.4201258291732164E-2</v>
      </c>
      <c r="Q341" s="215">
        <f t="shared" si="170"/>
        <v>3.4199999999999925E-2</v>
      </c>
      <c r="R341" s="215">
        <f t="shared" si="165"/>
        <v>3.4200410311671169E-2</v>
      </c>
      <c r="S341" s="215">
        <f t="shared" si="165"/>
        <v>3.4200000000000001E-2</v>
      </c>
      <c r="T341" s="215">
        <f t="shared" si="165"/>
        <v>3.4199687745053046E-2</v>
      </c>
      <c r="U341" s="215">
        <f t="shared" si="165"/>
        <v>3.4200000000000112E-2</v>
      </c>
      <c r="V341" s="215">
        <f t="shared" si="166"/>
        <v>3.1998771683901923E-2</v>
      </c>
      <c r="W341" s="215">
        <f t="shared" si="166"/>
        <v>3.1999999999999987E-2</v>
      </c>
      <c r="X341" s="215">
        <f t="shared" si="164"/>
        <v>3.200033085964054E-2</v>
      </c>
      <c r="Y341" s="215">
        <f t="shared" si="164"/>
        <v>3.199999999999998E-2</v>
      </c>
      <c r="Z341" s="215">
        <f t="shared" si="164"/>
        <v>3.2000338379257406E-2</v>
      </c>
      <c r="AA341" s="215">
        <f t="shared" si="164"/>
        <v>3.2000000000000042E-2</v>
      </c>
    </row>
    <row r="342" spans="1:27" x14ac:dyDescent="0.2">
      <c r="A342" s="687">
        <v>7</v>
      </c>
      <c r="B342" s="218">
        <v>3.4200000000000001E-2</v>
      </c>
      <c r="C342" s="690">
        <f t="shared" si="153"/>
        <v>37.536799999999999</v>
      </c>
      <c r="D342" s="710">
        <f t="shared" si="154"/>
        <v>26.812009072911533</v>
      </c>
      <c r="E342" s="710">
        <f t="shared" si="167"/>
        <v>2.6812009072911533</v>
      </c>
      <c r="F342" s="690">
        <f t="shared" si="159"/>
        <v>41.290500000000002</v>
      </c>
      <c r="G342" s="710">
        <f t="shared" si="160"/>
        <v>29.493209980202685</v>
      </c>
      <c r="H342" s="690">
        <f t="shared" si="161"/>
        <v>45.419499999999999</v>
      </c>
      <c r="I342" s="710">
        <f t="shared" si="162"/>
        <v>32.442530978222955</v>
      </c>
      <c r="J342" s="702">
        <f t="shared" si="168"/>
        <v>56.305199999999999</v>
      </c>
      <c r="K342" s="702">
        <f t="shared" si="168"/>
        <v>40.218000000000004</v>
      </c>
      <c r="L342" s="702">
        <f t="shared" si="169"/>
        <v>61.9358</v>
      </c>
      <c r="M342" s="702">
        <f t="shared" si="169"/>
        <v>44.239800000000002</v>
      </c>
      <c r="N342" s="702">
        <f t="shared" si="163"/>
        <v>68.129300000000001</v>
      </c>
      <c r="O342" s="709">
        <f t="shared" si="163"/>
        <v>48.663800000000002</v>
      </c>
      <c r="P342" s="215">
        <f t="shared" si="170"/>
        <v>3.4199831935088444E-2</v>
      </c>
      <c r="Q342" s="215">
        <f t="shared" si="170"/>
        <v>3.4200000000000057E-2</v>
      </c>
      <c r="R342" s="215">
        <f t="shared" si="165"/>
        <v>3.4199037698089699E-2</v>
      </c>
      <c r="S342" s="215">
        <f t="shared" si="165"/>
        <v>3.4200000000000071E-2</v>
      </c>
      <c r="T342" s="215">
        <f t="shared" si="165"/>
        <v>3.4198134688598628E-2</v>
      </c>
      <c r="U342" s="215">
        <f t="shared" si="165"/>
        <v>3.4199999999999821E-2</v>
      </c>
      <c r="V342" s="215">
        <f t="shared" si="166"/>
        <v>3.1999098229725922E-2</v>
      </c>
      <c r="W342" s="215">
        <f t="shared" si="166"/>
        <v>3.1999999999999966E-2</v>
      </c>
      <c r="X342" s="215">
        <f t="shared" si="164"/>
        <v>3.1999340168257194E-2</v>
      </c>
      <c r="Y342" s="215">
        <f t="shared" si="164"/>
        <v>3.2000000000000035E-2</v>
      </c>
      <c r="Z342" s="215">
        <f t="shared" si="164"/>
        <v>3.1998673065037918E-2</v>
      </c>
      <c r="AA342" s="215">
        <f t="shared" si="164"/>
        <v>3.1999999999999973E-2</v>
      </c>
    </row>
    <row r="343" spans="1:27" x14ac:dyDescent="0.2">
      <c r="A343" s="687">
        <v>9</v>
      </c>
      <c r="B343" s="218">
        <v>3.4200000000000001E-2</v>
      </c>
      <c r="C343" s="690">
        <f t="shared" si="153"/>
        <v>38.820599999999999</v>
      </c>
      <c r="D343" s="710">
        <f t="shared" si="154"/>
        <v>27.728979783205109</v>
      </c>
      <c r="E343" s="710">
        <f t="shared" si="167"/>
        <v>2.7728979783205112</v>
      </c>
      <c r="F343" s="690">
        <f t="shared" si="159"/>
        <v>42.702599999999997</v>
      </c>
      <c r="G343" s="710">
        <f t="shared" si="160"/>
        <v>30.501877761525616</v>
      </c>
      <c r="H343" s="690">
        <f t="shared" si="161"/>
        <v>46.972900000000003</v>
      </c>
      <c r="I343" s="710">
        <f t="shared" si="162"/>
        <v>33.552065537678175</v>
      </c>
      <c r="J343" s="702">
        <f t="shared" si="168"/>
        <v>58.230899999999998</v>
      </c>
      <c r="K343" s="702">
        <f t="shared" si="168"/>
        <v>41.593499999999999</v>
      </c>
      <c r="L343" s="702">
        <f t="shared" si="169"/>
        <v>64.053899999999999</v>
      </c>
      <c r="M343" s="702">
        <f t="shared" si="169"/>
        <v>45.752800000000001</v>
      </c>
      <c r="N343" s="702">
        <f t="shared" si="163"/>
        <v>70.459400000000002</v>
      </c>
      <c r="O343" s="709">
        <f t="shared" si="163"/>
        <v>50.328099999999999</v>
      </c>
      <c r="P343" s="215">
        <f t="shared" si="170"/>
        <v>3.4201103983291049E-2</v>
      </c>
      <c r="Q343" s="215">
        <f t="shared" si="170"/>
        <v>3.4200000000000057E-2</v>
      </c>
      <c r="R343" s="215">
        <f t="shared" si="165"/>
        <v>3.4199149925527549E-2</v>
      </c>
      <c r="S343" s="215">
        <f t="shared" si="165"/>
        <v>3.4199999999999967E-2</v>
      </c>
      <c r="T343" s="215">
        <f t="shared" si="165"/>
        <v>3.4201169101377236E-2</v>
      </c>
      <c r="U343" s="215">
        <f t="shared" si="165"/>
        <v>3.4199999999999842E-2</v>
      </c>
      <c r="V343" s="215">
        <f t="shared" si="166"/>
        <v>3.2001658833287289E-2</v>
      </c>
      <c r="W343" s="215">
        <f t="shared" si="166"/>
        <v>3.2000000000000001E-2</v>
      </c>
      <c r="X343" s="215">
        <f t="shared" si="164"/>
        <v>3.1999709994320585E-2</v>
      </c>
      <c r="Y343" s="215">
        <f t="shared" si="164"/>
        <v>3.2000000000000049E-2</v>
      </c>
      <c r="Z343" s="215">
        <f t="shared" si="164"/>
        <v>3.1999455141443645E-2</v>
      </c>
      <c r="AA343" s="215">
        <f t="shared" si="164"/>
        <v>3.1999999999999931E-2</v>
      </c>
    </row>
    <row r="344" spans="1:27" x14ac:dyDescent="0.2">
      <c r="A344" s="687">
        <v>11</v>
      </c>
      <c r="B344" s="218">
        <v>3.4200000000000001E-2</v>
      </c>
      <c r="C344" s="690">
        <f t="shared" si="153"/>
        <v>40.148200000000003</v>
      </c>
      <c r="D344" s="710">
        <f t="shared" si="154"/>
        <v>28.677310891790725</v>
      </c>
      <c r="E344" s="710">
        <f t="shared" si="167"/>
        <v>2.8677310891790726</v>
      </c>
      <c r="F344" s="690">
        <f t="shared" si="159"/>
        <v>44.1631</v>
      </c>
      <c r="G344" s="710">
        <f t="shared" si="160"/>
        <v>31.545041980969792</v>
      </c>
      <c r="H344" s="690">
        <f t="shared" si="161"/>
        <v>48.5794</v>
      </c>
      <c r="I344" s="710">
        <f t="shared" si="162"/>
        <v>34.699546179066779</v>
      </c>
      <c r="J344" s="702">
        <f t="shared" si="168"/>
        <v>60.222299999999997</v>
      </c>
      <c r="K344" s="702">
        <f t="shared" si="168"/>
        <v>43.015999999999998</v>
      </c>
      <c r="L344" s="702">
        <f t="shared" si="169"/>
        <v>66.244699999999995</v>
      </c>
      <c r="M344" s="702">
        <f t="shared" si="169"/>
        <v>47.317599999999999</v>
      </c>
      <c r="N344" s="702">
        <f t="shared" si="163"/>
        <v>72.869100000000003</v>
      </c>
      <c r="O344" s="709">
        <f t="shared" si="163"/>
        <v>52.049300000000002</v>
      </c>
      <c r="P344" s="215">
        <f t="shared" si="170"/>
        <v>3.4198337995806453E-2</v>
      </c>
      <c r="Q344" s="215">
        <f t="shared" si="170"/>
        <v>3.4200000000000064E-2</v>
      </c>
      <c r="R344" s="215">
        <f t="shared" si="165"/>
        <v>3.4201664535648962E-2</v>
      </c>
      <c r="S344" s="215">
        <f t="shared" si="165"/>
        <v>3.4199999999999987E-2</v>
      </c>
      <c r="T344" s="215">
        <f t="shared" si="165"/>
        <v>3.4200570967515248E-2</v>
      </c>
      <c r="U344" s="215">
        <f t="shared" si="165"/>
        <v>3.420000000000032E-2</v>
      </c>
      <c r="V344" s="215">
        <f t="shared" si="166"/>
        <v>3.1999856053342546E-2</v>
      </c>
      <c r="W344" s="215">
        <f t="shared" si="166"/>
        <v>3.200000000000007E-2</v>
      </c>
      <c r="X344" s="215">
        <f t="shared" si="164"/>
        <v>3.2000037388681013E-2</v>
      </c>
      <c r="Y344" s="215">
        <f t="shared" si="164"/>
        <v>3.1999999999999994E-2</v>
      </c>
      <c r="Z344" s="215">
        <f t="shared" si="164"/>
        <v>3.200135959042337E-2</v>
      </c>
      <c r="AA344" s="215">
        <f t="shared" si="164"/>
        <v>3.2000000000000028E-2</v>
      </c>
    </row>
    <row r="345" spans="1:27" x14ac:dyDescent="0.2">
      <c r="A345" s="687">
        <v>13</v>
      </c>
      <c r="B345" s="218">
        <v>3.4200000000000001E-2</v>
      </c>
      <c r="C345" s="690">
        <f t="shared" si="153"/>
        <v>41.521299999999997</v>
      </c>
      <c r="D345" s="710">
        <f t="shared" si="154"/>
        <v>29.658074924289966</v>
      </c>
      <c r="E345" s="710">
        <f t="shared" si="167"/>
        <v>2.965807492428997</v>
      </c>
      <c r="F345" s="690">
        <f t="shared" si="159"/>
        <v>45.673400000000001</v>
      </c>
      <c r="G345" s="710">
        <f t="shared" si="160"/>
        <v>32.623882416718956</v>
      </c>
      <c r="H345" s="690">
        <f t="shared" si="161"/>
        <v>50.2408</v>
      </c>
      <c r="I345" s="710">
        <f t="shared" si="162"/>
        <v>35.886270658390856</v>
      </c>
      <c r="J345" s="702">
        <f t="shared" si="168"/>
        <v>62.281999999999996</v>
      </c>
      <c r="K345" s="702">
        <f t="shared" si="168"/>
        <v>44.487099999999998</v>
      </c>
      <c r="L345" s="702">
        <f t="shared" si="169"/>
        <v>68.510099999999994</v>
      </c>
      <c r="M345" s="702">
        <f t="shared" si="169"/>
        <v>48.9358</v>
      </c>
      <c r="N345" s="702">
        <f t="shared" si="163"/>
        <v>75.361199999999997</v>
      </c>
      <c r="O345" s="709">
        <f t="shared" si="163"/>
        <v>53.8294</v>
      </c>
      <c r="P345" s="215">
        <f t="shared" si="170"/>
        <v>3.4200786087545489E-2</v>
      </c>
      <c r="Q345" s="215">
        <f t="shared" si="170"/>
        <v>3.4199999999999946E-2</v>
      </c>
      <c r="R345" s="215">
        <f t="shared" si="165"/>
        <v>3.4198233366770019E-2</v>
      </c>
      <c r="S345" s="215">
        <f t="shared" si="165"/>
        <v>3.4199999999999918E-2</v>
      </c>
      <c r="T345" s="215">
        <f t="shared" si="165"/>
        <v>3.419968134641433E-2</v>
      </c>
      <c r="U345" s="215">
        <f t="shared" si="165"/>
        <v>3.4199999999999807E-2</v>
      </c>
      <c r="V345" s="215">
        <f t="shared" si="166"/>
        <v>3.2000457326923984E-2</v>
      </c>
      <c r="W345" s="215">
        <f t="shared" si="166"/>
        <v>3.2000000000000077E-2</v>
      </c>
      <c r="X345" s="215">
        <f t="shared" si="164"/>
        <v>3.1999313106116145E-2</v>
      </c>
      <c r="Y345" s="215">
        <f t="shared" si="164"/>
        <v>3.1999999999999987E-2</v>
      </c>
      <c r="Z345" s="215">
        <f t="shared" si="164"/>
        <v>3.2000969539612546E-2</v>
      </c>
      <c r="AA345" s="215">
        <f t="shared" si="164"/>
        <v>3.1999999999999987E-2</v>
      </c>
    </row>
    <row r="346" spans="1:27" x14ac:dyDescent="0.2">
      <c r="A346" s="687">
        <v>15</v>
      </c>
      <c r="B346" s="218">
        <v>3.4200000000000001E-2</v>
      </c>
      <c r="C346" s="690">
        <f t="shared" si="153"/>
        <v>42.941299999999998</v>
      </c>
      <c r="D346" s="710">
        <f t="shared" si="154"/>
        <v>30.672381086700682</v>
      </c>
      <c r="E346" s="710">
        <f t="shared" si="167"/>
        <v>3.0672381086700682</v>
      </c>
      <c r="F346" s="690">
        <f t="shared" si="159"/>
        <v>47.235500000000002</v>
      </c>
      <c r="G346" s="710">
        <f t="shared" si="160"/>
        <v>33.739619195370743</v>
      </c>
      <c r="H346" s="690">
        <f t="shared" si="161"/>
        <v>51.959000000000003</v>
      </c>
      <c r="I346" s="710">
        <f t="shared" si="162"/>
        <v>37.113581114907831</v>
      </c>
      <c r="J346" s="702">
        <f t="shared" si="168"/>
        <v>64.412000000000006</v>
      </c>
      <c r="K346" s="702">
        <f t="shared" si="168"/>
        <v>46.008600000000001</v>
      </c>
      <c r="L346" s="702">
        <f t="shared" si="169"/>
        <v>70.853300000000004</v>
      </c>
      <c r="M346" s="702">
        <f t="shared" si="169"/>
        <v>50.609400000000001</v>
      </c>
      <c r="N346" s="702">
        <f t="shared" si="163"/>
        <v>77.938500000000005</v>
      </c>
      <c r="O346" s="709">
        <f t="shared" si="163"/>
        <v>55.670400000000001</v>
      </c>
      <c r="P346" s="215">
        <f t="shared" si="170"/>
        <v>3.4199314568667212E-2</v>
      </c>
      <c r="Q346" s="215">
        <f t="shared" si="170"/>
        <v>3.4199999999999953E-2</v>
      </c>
      <c r="R346" s="215">
        <f t="shared" si="165"/>
        <v>3.4201526490254743E-2</v>
      </c>
      <c r="S346" s="215">
        <f t="shared" si="165"/>
        <v>3.4199999999999953E-2</v>
      </c>
      <c r="T346" s="215">
        <f t="shared" si="165"/>
        <v>3.4199296189551184E-2</v>
      </c>
      <c r="U346" s="215">
        <f t="shared" si="165"/>
        <v>3.4200000000000202E-2</v>
      </c>
      <c r="V346" s="215">
        <f t="shared" si="166"/>
        <v>3.1999673153920431E-2</v>
      </c>
      <c r="W346" s="215">
        <f t="shared" si="166"/>
        <v>3.1999999999999987E-2</v>
      </c>
      <c r="X346" s="215">
        <f t="shared" si="164"/>
        <v>3.2000751570870525E-2</v>
      </c>
      <c r="Y346" s="215">
        <f t="shared" si="164"/>
        <v>3.2000000000000049E-2</v>
      </c>
      <c r="Z346" s="215">
        <f t="shared" si="164"/>
        <v>3.1999348532908034E-2</v>
      </c>
      <c r="AA346" s="215">
        <f t="shared" si="164"/>
        <v>3.2000000000000077E-2</v>
      </c>
    </row>
    <row r="347" spans="1:27" x14ac:dyDescent="0.2">
      <c r="A347" s="687">
        <v>17</v>
      </c>
      <c r="B347" s="218">
        <v>3.4200000000000001E-2</v>
      </c>
      <c r="C347" s="690">
        <f t="shared" si="153"/>
        <v>44.4099</v>
      </c>
      <c r="D347" s="710">
        <f t="shared" si="154"/>
        <v>31.721376519865846</v>
      </c>
      <c r="E347" s="710">
        <f t="shared" si="167"/>
        <v>3.1721376519865849</v>
      </c>
      <c r="F347" s="690">
        <f t="shared" si="159"/>
        <v>48.850900000000003</v>
      </c>
      <c r="G347" s="710">
        <f t="shared" si="160"/>
        <v>34.893514171852416</v>
      </c>
      <c r="H347" s="690">
        <f t="shared" si="161"/>
        <v>53.735999999999997</v>
      </c>
      <c r="I347" s="710">
        <f t="shared" si="162"/>
        <v>38.382865589037678</v>
      </c>
      <c r="J347" s="702">
        <f t="shared" si="168"/>
        <v>66.614900000000006</v>
      </c>
      <c r="K347" s="702">
        <f t="shared" si="168"/>
        <v>47.582099999999997</v>
      </c>
      <c r="L347" s="702">
        <f t="shared" si="169"/>
        <v>73.276399999999995</v>
      </c>
      <c r="M347" s="702">
        <f t="shared" si="169"/>
        <v>52.340299999999999</v>
      </c>
      <c r="N347" s="702">
        <f t="shared" si="163"/>
        <v>80.603999999999999</v>
      </c>
      <c r="O347" s="709">
        <f t="shared" si="163"/>
        <v>57.574300000000001</v>
      </c>
      <c r="P347" s="215">
        <f t="shared" si="170"/>
        <v>3.4200175588536032E-2</v>
      </c>
      <c r="Q347" s="215">
        <f t="shared" si="170"/>
        <v>3.4200000000000015E-2</v>
      </c>
      <c r="R347" s="215">
        <f t="shared" si="165"/>
        <v>3.4198854674979642E-2</v>
      </c>
      <c r="S347" s="215">
        <f t="shared" si="165"/>
        <v>3.4199999999999828E-2</v>
      </c>
      <c r="T347" s="215">
        <f t="shared" si="165"/>
        <v>3.42000423410765E-2</v>
      </c>
      <c r="U347" s="215">
        <f t="shared" si="165"/>
        <v>3.4199999999999987E-2</v>
      </c>
      <c r="V347" s="215">
        <f t="shared" si="166"/>
        <v>3.1998773031796664E-2</v>
      </c>
      <c r="W347" s="215">
        <f t="shared" si="166"/>
        <v>3.2000000000000015E-2</v>
      </c>
      <c r="X347" s="215">
        <f t="shared" si="164"/>
        <v>3.1998766271901943E-2</v>
      </c>
      <c r="Y347" s="215">
        <f t="shared" si="164"/>
        <v>3.1999999999999938E-2</v>
      </c>
      <c r="Z347" s="215">
        <f t="shared" si="164"/>
        <v>3.1999354712328378E-2</v>
      </c>
      <c r="AA347" s="215">
        <f t="shared" si="164"/>
        <v>3.199999999999998E-2</v>
      </c>
    </row>
    <row r="348" spans="1:27" x14ac:dyDescent="0.2">
      <c r="A348" s="687">
        <v>19</v>
      </c>
      <c r="B348" s="218">
        <v>3.4200000000000001E-2</v>
      </c>
      <c r="C348" s="690">
        <f t="shared" si="153"/>
        <v>45.928699999999999</v>
      </c>
      <c r="D348" s="710">
        <f t="shared" si="154"/>
        <v>32.806247596845253</v>
      </c>
      <c r="E348" s="710">
        <f t="shared" si="167"/>
        <v>3.2806247596845255</v>
      </c>
      <c r="F348" s="690">
        <f t="shared" si="159"/>
        <v>50.521599999999999</v>
      </c>
      <c r="G348" s="710">
        <f t="shared" si="160"/>
        <v>36.086872356529774</v>
      </c>
      <c r="H348" s="690">
        <f t="shared" si="161"/>
        <v>55.573799999999999</v>
      </c>
      <c r="I348" s="710">
        <f t="shared" si="162"/>
        <v>39.695559592182768</v>
      </c>
      <c r="J348" s="702">
        <f t="shared" si="168"/>
        <v>68.893100000000004</v>
      </c>
      <c r="K348" s="702">
        <f t="shared" si="168"/>
        <v>49.209400000000002</v>
      </c>
      <c r="L348" s="702">
        <f t="shared" si="169"/>
        <v>75.782399999999996</v>
      </c>
      <c r="M348" s="702">
        <f t="shared" si="169"/>
        <v>54.130299999999998</v>
      </c>
      <c r="N348" s="702">
        <f t="shared" si="163"/>
        <v>83.360699999999994</v>
      </c>
      <c r="O348" s="709">
        <f t="shared" si="163"/>
        <v>59.543300000000002</v>
      </c>
      <c r="P348" s="215">
        <f t="shared" si="170"/>
        <v>3.4199581624817864E-2</v>
      </c>
      <c r="Q348" s="215">
        <f t="shared" si="170"/>
        <v>3.4199999999999856E-2</v>
      </c>
      <c r="R348" s="215">
        <f t="shared" si="165"/>
        <v>3.4199984033047422E-2</v>
      </c>
      <c r="S348" s="215">
        <f t="shared" si="165"/>
        <v>3.4200000000000147E-2</v>
      </c>
      <c r="T348" s="215">
        <f t="shared" si="165"/>
        <v>3.4200535953550722E-2</v>
      </c>
      <c r="U348" s="215">
        <f t="shared" si="165"/>
        <v>3.4200000000000036E-2</v>
      </c>
      <c r="V348" s="215">
        <f t="shared" si="166"/>
        <v>3.1998939435473987E-2</v>
      </c>
      <c r="W348" s="215">
        <f t="shared" si="166"/>
        <v>3.1999999999999938E-2</v>
      </c>
      <c r="X348" s="215">
        <f t="shared" si="164"/>
        <v>3.1998709021123388E-2</v>
      </c>
      <c r="Y348" s="215">
        <f t="shared" si="164"/>
        <v>3.2000000000000105E-2</v>
      </c>
      <c r="Z348" s="215">
        <f t="shared" si="164"/>
        <v>3.1999643458011581E-2</v>
      </c>
      <c r="AA348" s="215">
        <f t="shared" si="164"/>
        <v>3.199999999999998E-2</v>
      </c>
    </row>
    <row r="349" spans="1:27" x14ac:dyDescent="0.2">
      <c r="A349" s="673" t="s">
        <v>175</v>
      </c>
    </row>
    <row r="350" spans="1:27" x14ac:dyDescent="0.2">
      <c r="A350" s="674" t="s">
        <v>65</v>
      </c>
      <c r="B350" s="675" t="s">
        <v>159</v>
      </c>
      <c r="C350" s="675" t="s">
        <v>82</v>
      </c>
      <c r="D350" s="675" t="s">
        <v>83</v>
      </c>
      <c r="E350" s="676" t="s">
        <v>84</v>
      </c>
    </row>
    <row r="351" spans="1:27" x14ac:dyDescent="0.2">
      <c r="A351" s="679" t="s">
        <v>85</v>
      </c>
      <c r="B351" s="680" t="s">
        <v>174</v>
      </c>
      <c r="C351" s="680"/>
      <c r="D351" s="680"/>
      <c r="E351" s="681"/>
    </row>
    <row r="352" spans="1:27" x14ac:dyDescent="0.2">
      <c r="A352" s="682" t="s">
        <v>66</v>
      </c>
      <c r="B352" s="684" t="s">
        <v>80</v>
      </c>
      <c r="C352" s="105">
        <f>ROUND(C336*2080,0)</f>
        <v>65993</v>
      </c>
      <c r="D352" s="105">
        <f>ROUND(F336*2080,0)</f>
        <v>72592</v>
      </c>
      <c r="E352" s="106">
        <f>ROUND(H336*2080,0)</f>
        <v>79852</v>
      </c>
    </row>
    <row r="353" spans="1:27" x14ac:dyDescent="0.2">
      <c r="A353" s="687" t="s">
        <v>76</v>
      </c>
      <c r="B353" s="218">
        <v>2.5000000000000001E-2</v>
      </c>
      <c r="C353" s="107">
        <f>ROUND(C337*2080,0)</f>
        <v>68250</v>
      </c>
      <c r="D353" s="107">
        <f>ROUND(F337*2080,0)</f>
        <v>75075</v>
      </c>
      <c r="E353" s="108">
        <f>ROUND(H337*2080,0)</f>
        <v>82582</v>
      </c>
    </row>
    <row r="354" spans="1:27" x14ac:dyDescent="0.2">
      <c r="A354" s="687">
        <v>1</v>
      </c>
      <c r="B354" s="218">
        <v>0.03</v>
      </c>
      <c r="C354" s="107">
        <f>ROUND(C338*2080,0)</f>
        <v>70584</v>
      </c>
      <c r="D354" s="107">
        <v>0</v>
      </c>
      <c r="E354" s="108">
        <v>0</v>
      </c>
    </row>
    <row r="355" spans="1:27" x14ac:dyDescent="0.2">
      <c r="A355" s="687">
        <v>2</v>
      </c>
      <c r="B355" s="218">
        <v>0.03</v>
      </c>
      <c r="C355" s="107">
        <v>0</v>
      </c>
      <c r="D355" s="107">
        <f t="shared" ref="D355:D364" si="171">ROUND(F339*2080,0)</f>
        <v>77643</v>
      </c>
      <c r="E355" s="108">
        <f t="shared" ref="E355:E364" si="172">ROUND(H339*2080,0)</f>
        <v>85407</v>
      </c>
    </row>
    <row r="356" spans="1:27" x14ac:dyDescent="0.2">
      <c r="A356" s="687">
        <v>3</v>
      </c>
      <c r="B356" s="218">
        <v>0.03</v>
      </c>
      <c r="C356" s="107">
        <f t="shared" ref="C356:C364" si="173">ROUND(C340*2080,0)</f>
        <v>72998</v>
      </c>
      <c r="D356" s="107">
        <f t="shared" si="171"/>
        <v>80298</v>
      </c>
      <c r="E356" s="108">
        <f t="shared" si="172"/>
        <v>88328</v>
      </c>
    </row>
    <row r="357" spans="1:27" x14ac:dyDescent="0.2">
      <c r="A357" s="687">
        <v>5</v>
      </c>
      <c r="B357" s="218">
        <v>0.03</v>
      </c>
      <c r="C357" s="107">
        <f t="shared" si="173"/>
        <v>75495</v>
      </c>
      <c r="D357" s="107">
        <f t="shared" si="171"/>
        <v>83044</v>
      </c>
      <c r="E357" s="108">
        <f t="shared" si="172"/>
        <v>91349</v>
      </c>
    </row>
    <row r="358" spans="1:27" x14ac:dyDescent="0.2">
      <c r="A358" s="687">
        <v>7</v>
      </c>
      <c r="B358" s="218">
        <v>0.03</v>
      </c>
      <c r="C358" s="107">
        <f t="shared" si="173"/>
        <v>78077</v>
      </c>
      <c r="D358" s="107">
        <f t="shared" si="171"/>
        <v>85884</v>
      </c>
      <c r="E358" s="108">
        <f t="shared" si="172"/>
        <v>94473</v>
      </c>
    </row>
    <row r="359" spans="1:27" x14ac:dyDescent="0.2">
      <c r="A359" s="687">
        <v>9</v>
      </c>
      <c r="B359" s="218">
        <v>0.03</v>
      </c>
      <c r="C359" s="107">
        <f t="shared" si="173"/>
        <v>80747</v>
      </c>
      <c r="D359" s="107">
        <f t="shared" si="171"/>
        <v>88821</v>
      </c>
      <c r="E359" s="108">
        <f t="shared" si="172"/>
        <v>97704</v>
      </c>
    </row>
    <row r="360" spans="1:27" x14ac:dyDescent="0.2">
      <c r="A360" s="687">
        <v>11</v>
      </c>
      <c r="B360" s="218">
        <v>0.03</v>
      </c>
      <c r="C360" s="107">
        <f t="shared" si="173"/>
        <v>83508</v>
      </c>
      <c r="D360" s="107">
        <f t="shared" si="171"/>
        <v>91859</v>
      </c>
      <c r="E360" s="108">
        <f t="shared" si="172"/>
        <v>101045</v>
      </c>
    </row>
    <row r="361" spans="1:27" x14ac:dyDescent="0.2">
      <c r="A361" s="687">
        <v>13</v>
      </c>
      <c r="B361" s="218">
        <v>0.03</v>
      </c>
      <c r="C361" s="107">
        <f t="shared" si="173"/>
        <v>86364</v>
      </c>
      <c r="D361" s="107">
        <f t="shared" si="171"/>
        <v>95001</v>
      </c>
      <c r="E361" s="108">
        <f t="shared" si="172"/>
        <v>104501</v>
      </c>
    </row>
    <row r="362" spans="1:27" x14ac:dyDescent="0.2">
      <c r="A362" s="687">
        <v>15</v>
      </c>
      <c r="B362" s="218">
        <v>0.03</v>
      </c>
      <c r="C362" s="107">
        <f t="shared" si="173"/>
        <v>89318</v>
      </c>
      <c r="D362" s="107">
        <f t="shared" si="171"/>
        <v>98250</v>
      </c>
      <c r="E362" s="108">
        <f t="shared" si="172"/>
        <v>108075</v>
      </c>
    </row>
    <row r="363" spans="1:27" x14ac:dyDescent="0.2">
      <c r="A363" s="687">
        <v>17</v>
      </c>
      <c r="B363" s="218">
        <v>0.03</v>
      </c>
      <c r="C363" s="107">
        <f t="shared" si="173"/>
        <v>92373</v>
      </c>
      <c r="D363" s="107">
        <f t="shared" si="171"/>
        <v>101610</v>
      </c>
      <c r="E363" s="108">
        <f t="shared" si="172"/>
        <v>111771</v>
      </c>
    </row>
    <row r="364" spans="1:27" x14ac:dyDescent="0.2">
      <c r="A364" s="687">
        <v>19</v>
      </c>
      <c r="B364" s="218">
        <v>0.03</v>
      </c>
      <c r="C364" s="107">
        <f t="shared" si="173"/>
        <v>95532</v>
      </c>
      <c r="D364" s="107">
        <f t="shared" si="171"/>
        <v>105085</v>
      </c>
      <c r="E364" s="108">
        <f t="shared" si="172"/>
        <v>115594</v>
      </c>
    </row>
    <row r="366" spans="1:27" x14ac:dyDescent="0.2">
      <c r="A366" s="714" t="s">
        <v>81</v>
      </c>
      <c r="B366" s="715"/>
      <c r="C366" s="715"/>
      <c r="D366" s="715"/>
      <c r="E366" s="715"/>
      <c r="F366" s="715"/>
      <c r="G366" s="716" t="s">
        <v>442</v>
      </c>
      <c r="H366" s="716"/>
      <c r="I366" s="717">
        <v>3.2000000000000001E-2</v>
      </c>
      <c r="J366" s="717"/>
      <c r="K366" s="718"/>
      <c r="L366" s="718"/>
      <c r="M366" s="718"/>
      <c r="N366" s="718"/>
      <c r="O366" s="719"/>
      <c r="P366" s="701">
        <v>3.4200000000000001E-2</v>
      </c>
    </row>
    <row r="367" spans="1:27" x14ac:dyDescent="0.2">
      <c r="A367" s="720" t="s">
        <v>183</v>
      </c>
      <c r="B367" s="673"/>
      <c r="C367" s="673"/>
      <c r="D367" s="673"/>
      <c r="E367" s="673"/>
      <c r="F367" s="673"/>
      <c r="G367" s="673"/>
      <c r="H367" s="673"/>
      <c r="O367" s="721"/>
      <c r="P367" s="673" t="s">
        <v>188</v>
      </c>
      <c r="V367" s="695" t="s">
        <v>187</v>
      </c>
    </row>
    <row r="368" spans="1:27" x14ac:dyDescent="0.2">
      <c r="A368" s="674" t="s">
        <v>65</v>
      </c>
      <c r="B368" s="675" t="s">
        <v>159</v>
      </c>
      <c r="C368" s="675" t="s">
        <v>82</v>
      </c>
      <c r="D368" s="675" t="s">
        <v>82</v>
      </c>
      <c r="E368" s="675" t="s">
        <v>206</v>
      </c>
      <c r="F368" s="675" t="s">
        <v>83</v>
      </c>
      <c r="G368" s="675" t="s">
        <v>83</v>
      </c>
      <c r="H368" s="675" t="s">
        <v>84</v>
      </c>
      <c r="I368" s="675" t="s">
        <v>84</v>
      </c>
      <c r="J368" s="675" t="s">
        <v>82</v>
      </c>
      <c r="K368" s="675" t="s">
        <v>82</v>
      </c>
      <c r="L368" s="675" t="s">
        <v>83</v>
      </c>
      <c r="M368" s="675" t="s">
        <v>83</v>
      </c>
      <c r="N368" s="675" t="s">
        <v>84</v>
      </c>
      <c r="O368" s="676" t="s">
        <v>84</v>
      </c>
      <c r="P368" s="677" t="s">
        <v>82</v>
      </c>
      <c r="Q368" s="677" t="s">
        <v>82</v>
      </c>
      <c r="R368" s="677" t="s">
        <v>83</v>
      </c>
      <c r="S368" s="677" t="s">
        <v>83</v>
      </c>
      <c r="T368" s="677" t="s">
        <v>84</v>
      </c>
      <c r="U368" s="677" t="s">
        <v>84</v>
      </c>
      <c r="V368" s="677" t="s">
        <v>82</v>
      </c>
      <c r="W368" s="677" t="s">
        <v>82</v>
      </c>
      <c r="X368" s="677" t="s">
        <v>83</v>
      </c>
      <c r="Y368" s="677" t="s">
        <v>83</v>
      </c>
      <c r="Z368" s="677" t="s">
        <v>84</v>
      </c>
      <c r="AA368" s="677" t="s">
        <v>84</v>
      </c>
    </row>
    <row r="369" spans="1:27" x14ac:dyDescent="0.2">
      <c r="A369" s="679" t="s">
        <v>85</v>
      </c>
      <c r="B369" s="680" t="s">
        <v>174</v>
      </c>
      <c r="C369" s="680" t="s">
        <v>86</v>
      </c>
      <c r="D369" s="680" t="s">
        <v>87</v>
      </c>
      <c r="E369" s="680" t="s">
        <v>87</v>
      </c>
      <c r="F369" s="680" t="s">
        <v>86</v>
      </c>
      <c r="G369" s="680" t="s">
        <v>87</v>
      </c>
      <c r="H369" s="680" t="s">
        <v>86</v>
      </c>
      <c r="I369" s="680" t="s">
        <v>87</v>
      </c>
      <c r="J369" s="680" t="s">
        <v>207</v>
      </c>
      <c r="K369" s="680" t="s">
        <v>208</v>
      </c>
      <c r="L369" s="680" t="s">
        <v>207</v>
      </c>
      <c r="M369" s="680" t="s">
        <v>208</v>
      </c>
      <c r="N369" s="680" t="s">
        <v>207</v>
      </c>
      <c r="O369" s="681" t="s">
        <v>208</v>
      </c>
      <c r="P369" s="677" t="s">
        <v>86</v>
      </c>
      <c r="Q369" s="677" t="s">
        <v>87</v>
      </c>
      <c r="R369" s="677" t="s">
        <v>86</v>
      </c>
      <c r="S369" s="677" t="s">
        <v>87</v>
      </c>
      <c r="T369" s="677" t="s">
        <v>86</v>
      </c>
      <c r="U369" s="677" t="s">
        <v>87</v>
      </c>
      <c r="V369" s="677" t="s">
        <v>86</v>
      </c>
      <c r="W369" s="677" t="s">
        <v>87</v>
      </c>
      <c r="X369" s="677" t="s">
        <v>86</v>
      </c>
      <c r="Y369" s="677" t="s">
        <v>87</v>
      </c>
      <c r="Z369" s="677" t="s">
        <v>86</v>
      </c>
      <c r="AA369" s="677" t="s">
        <v>87</v>
      </c>
    </row>
    <row r="370" spans="1:27" x14ac:dyDescent="0.2">
      <c r="A370" s="682" t="s">
        <v>66</v>
      </c>
      <c r="B370" s="690" t="s">
        <v>80</v>
      </c>
      <c r="C370" s="690">
        <f>ROUND(D370*1.4, 4)</f>
        <v>32.742699999999999</v>
      </c>
      <c r="D370" s="710">
        <f>D336*1.032</f>
        <v>23.387639330156549</v>
      </c>
      <c r="E370" s="690" t="s">
        <v>80</v>
      </c>
      <c r="F370" s="690">
        <f>ROUND(G370*1.4, 4)</f>
        <v>36.017000000000003</v>
      </c>
      <c r="G370" s="710">
        <f>G336*1.032</f>
        <v>25.726403263172205</v>
      </c>
      <c r="H370" s="690">
        <f>ROUND(I370*1.4, 4)</f>
        <v>39.618699999999997</v>
      </c>
      <c r="I370" s="710">
        <f>I336*1.032</f>
        <v>28.299043589489425</v>
      </c>
      <c r="J370" s="697">
        <f>ROUND(C370*1.5,4)</f>
        <v>49.114100000000001</v>
      </c>
      <c r="K370" s="697">
        <f>ROUND(D370*1.5,4)</f>
        <v>35.081499999999998</v>
      </c>
      <c r="L370" s="697">
        <f>ROUND(F370*1.5,4)</f>
        <v>54.025500000000001</v>
      </c>
      <c r="M370" s="697">
        <f>ROUND(G370*1.5,4)</f>
        <v>38.589599999999997</v>
      </c>
      <c r="N370" s="697">
        <f>ROUND(H370*1.5,4)</f>
        <v>59.428100000000001</v>
      </c>
      <c r="O370" s="708">
        <f t="shared" ref="O370:O371" si="174">ROUND(I370*1.5,4)</f>
        <v>42.448599999999999</v>
      </c>
      <c r="V370" s="215">
        <f>(C370-C336)/C336</f>
        <v>3.2000731229158391E-2</v>
      </c>
      <c r="W370" s="215">
        <f>(D370-D336)/D336</f>
        <v>3.2000000000000063E-2</v>
      </c>
      <c r="X370" s="215">
        <f t="shared" ref="X370:AA371" si="175">(F370-F336)/F336</f>
        <v>3.1999816619962207E-2</v>
      </c>
      <c r="Y370" s="215">
        <f t="shared" si="175"/>
        <v>3.2000000000000035E-2</v>
      </c>
      <c r="Z370" s="215">
        <f t="shared" si="175"/>
        <v>3.2000354257075939E-2</v>
      </c>
      <c r="AA370" s="215">
        <f t="shared" si="175"/>
        <v>3.2000000000000056E-2</v>
      </c>
    </row>
    <row r="371" spans="1:27" x14ac:dyDescent="0.2">
      <c r="A371" s="687" t="s">
        <v>76</v>
      </c>
      <c r="B371" s="218">
        <v>3.4200000000000001E-2</v>
      </c>
      <c r="C371" s="690">
        <f t="shared" ref="C371:C382" si="176">ROUND(D371*1.4, 4)</f>
        <v>33.862499999999997</v>
      </c>
      <c r="D371" s="710">
        <f t="shared" ref="D371:D382" si="177">D337*1.032</f>
        <v>24.187496595247904</v>
      </c>
      <c r="E371" s="690" t="s">
        <v>80</v>
      </c>
      <c r="F371" s="690">
        <f>ROUND(G371*1.4, 4)</f>
        <v>37.248699999999999</v>
      </c>
      <c r="G371" s="710">
        <f>G337*1.032</f>
        <v>26.606246254772692</v>
      </c>
      <c r="H371" s="690">
        <f>ROUND(I371*1.4, 4)</f>
        <v>40.973599999999998</v>
      </c>
      <c r="I371" s="710">
        <f>I337*1.032</f>
        <v>29.266870880249961</v>
      </c>
      <c r="J371" s="702">
        <f t="shared" ref="J371:K372" si="178">ROUND(C371*1.5,4)</f>
        <v>50.793799999999997</v>
      </c>
      <c r="K371" s="702">
        <f t="shared" si="178"/>
        <v>36.281199999999998</v>
      </c>
      <c r="L371" s="702">
        <f t="shared" ref="L371:N371" si="179">ROUND(F371*1.5,4)</f>
        <v>55.873100000000001</v>
      </c>
      <c r="M371" s="702">
        <f t="shared" si="179"/>
        <v>39.909399999999998</v>
      </c>
      <c r="N371" s="702">
        <f t="shared" si="179"/>
        <v>61.4604</v>
      </c>
      <c r="O371" s="709">
        <f t="shared" si="174"/>
        <v>43.900300000000001</v>
      </c>
      <c r="P371" s="215">
        <f>(C371-C370)/C370</f>
        <v>3.4199989616005948E-2</v>
      </c>
      <c r="Q371" s="215">
        <f>(D371-D370)/D370</f>
        <v>3.4200000000000022E-2</v>
      </c>
      <c r="R371" s="215">
        <f>(F371-F370)/F370</f>
        <v>3.4197739956131727E-2</v>
      </c>
      <c r="S371" s="215">
        <f>(G371-G370)/G370</f>
        <v>3.4199999999999911E-2</v>
      </c>
      <c r="T371" s="215">
        <f t="shared" ref="T371:U371" si="180">(H371-H370)/H370</f>
        <v>3.4198497174314169E-2</v>
      </c>
      <c r="U371" s="215">
        <f t="shared" si="180"/>
        <v>3.4199999999999897E-2</v>
      </c>
      <c r="V371" s="215">
        <f t="shared" ref="V371:W372" si="181">(C371-C337)/C337</f>
        <v>3.199999999999991E-2</v>
      </c>
      <c r="W371" s="215">
        <f t="shared" si="181"/>
        <v>3.2000000000000021E-2</v>
      </c>
      <c r="X371" s="215">
        <f t="shared" si="175"/>
        <v>3.2000044329065773E-2</v>
      </c>
      <c r="Y371" s="215">
        <f t="shared" si="175"/>
        <v>3.2000000000000091E-2</v>
      </c>
      <c r="Z371" s="215">
        <f t="shared" si="175"/>
        <v>3.200002014956007E-2</v>
      </c>
      <c r="AA371" s="215">
        <f t="shared" si="175"/>
        <v>3.1999999999999973E-2</v>
      </c>
    </row>
    <row r="372" spans="1:27" x14ac:dyDescent="0.2">
      <c r="A372" s="687">
        <v>1</v>
      </c>
      <c r="B372" s="218">
        <v>3.4200000000000001E-2</v>
      </c>
      <c r="C372" s="690">
        <f t="shared" si="176"/>
        <v>35.020600000000002</v>
      </c>
      <c r="D372" s="710">
        <f t="shared" si="177"/>
        <v>25.014708978805384</v>
      </c>
      <c r="E372" s="690" t="s">
        <v>80</v>
      </c>
      <c r="F372" s="690" t="s">
        <v>80</v>
      </c>
      <c r="G372" s="710" t="s">
        <v>80</v>
      </c>
      <c r="H372" s="690" t="s">
        <v>80</v>
      </c>
      <c r="I372" s="710" t="s">
        <v>80</v>
      </c>
      <c r="J372" s="702">
        <f t="shared" si="178"/>
        <v>52.530900000000003</v>
      </c>
      <c r="K372" s="702">
        <f t="shared" si="178"/>
        <v>37.522100000000002</v>
      </c>
      <c r="L372" s="688" t="s">
        <v>80</v>
      </c>
      <c r="M372" s="688" t="s">
        <v>80</v>
      </c>
      <c r="N372" s="688" t="s">
        <v>80</v>
      </c>
      <c r="O372" s="689" t="s">
        <v>80</v>
      </c>
      <c r="P372" s="215">
        <f>(C372-C371)/C371</f>
        <v>3.4200073827980945E-2</v>
      </c>
      <c r="Q372" s="215">
        <f>(D372-D371)/D371</f>
        <v>3.4200000000000084E-2</v>
      </c>
      <c r="R372" s="215"/>
      <c r="S372" s="215"/>
      <c r="T372" s="215"/>
      <c r="U372" s="215"/>
      <c r="V372" s="215">
        <f t="shared" si="181"/>
        <v>3.1999693529042611E-2</v>
      </c>
      <c r="W372" s="215">
        <f t="shared" si="181"/>
        <v>3.2000000000000028E-2</v>
      </c>
      <c r="X372" s="215"/>
      <c r="Y372" s="215"/>
      <c r="Z372" s="215"/>
      <c r="AA372" s="215"/>
    </row>
    <row r="373" spans="1:27" x14ac:dyDescent="0.2">
      <c r="A373" s="687">
        <v>2</v>
      </c>
      <c r="B373" s="218">
        <v>3.4200000000000001E-2</v>
      </c>
      <c r="C373" s="690" t="s">
        <v>80</v>
      </c>
      <c r="D373" s="690" t="s">
        <v>80</v>
      </c>
      <c r="E373" s="690" t="s">
        <v>80</v>
      </c>
      <c r="F373" s="690">
        <f t="shared" ref="F373:F382" si="182">ROUND(G373*1.4, 4)</f>
        <v>38.5227</v>
      </c>
      <c r="G373" s="710">
        <f t="shared" ref="G373:G382" si="183">G339*1.032</f>
        <v>27.516179876685914</v>
      </c>
      <c r="H373" s="690">
        <f t="shared" ref="H373:H382" si="184">ROUND(I373*1.4, 4)</f>
        <v>42.374899999999997</v>
      </c>
      <c r="I373" s="710">
        <f t="shared" ref="I373:I382" si="185">I339*1.032</f>
        <v>30.26779786435451</v>
      </c>
      <c r="J373" s="688" t="s">
        <v>80</v>
      </c>
      <c r="K373" s="688" t="s">
        <v>80</v>
      </c>
      <c r="L373" s="702">
        <f t="shared" ref="L373:O382" si="186">ROUND(F373*1.5,4)</f>
        <v>57.784100000000002</v>
      </c>
      <c r="M373" s="702">
        <f t="shared" si="186"/>
        <v>41.274299999999997</v>
      </c>
      <c r="N373" s="702">
        <f t="shared" si="186"/>
        <v>63.562399999999997</v>
      </c>
      <c r="O373" s="709">
        <f t="shared" si="186"/>
        <v>45.401699999999998</v>
      </c>
      <c r="P373" s="215"/>
      <c r="Q373" s="215"/>
      <c r="R373" s="215">
        <f>(F373-F371)/F371</f>
        <v>3.4202535927428362E-2</v>
      </c>
      <c r="S373" s="215">
        <f>(G373-G371)/G371</f>
        <v>3.4199999999999842E-2</v>
      </c>
      <c r="T373" s="215">
        <f>(H373-H371)/H371</f>
        <v>3.4200070289161784E-2</v>
      </c>
      <c r="U373" s="215">
        <f>(I373-I371)/I371</f>
        <v>3.4200000000000001E-2</v>
      </c>
      <c r="V373" s="215"/>
      <c r="W373" s="215"/>
      <c r="X373" s="215">
        <f t="shared" ref="X373:AA382" si="187">(F373-F339)/F339</f>
        <v>3.1999935705445154E-2</v>
      </c>
      <c r="Y373" s="215">
        <f t="shared" si="187"/>
        <v>3.199999999999998E-2</v>
      </c>
      <c r="Z373" s="215">
        <f t="shared" si="187"/>
        <v>3.1998733591485758E-2</v>
      </c>
      <c r="AA373" s="215">
        <f t="shared" si="187"/>
        <v>3.199999999999998E-2</v>
      </c>
    </row>
    <row r="374" spans="1:27" x14ac:dyDescent="0.2">
      <c r="A374" s="687">
        <v>3</v>
      </c>
      <c r="B374" s="218">
        <v>3.4200000000000001E-2</v>
      </c>
      <c r="C374" s="690">
        <f t="shared" si="176"/>
        <v>36.218299999999999</v>
      </c>
      <c r="D374" s="710">
        <f t="shared" si="177"/>
        <v>25.870212025880523</v>
      </c>
      <c r="E374" s="710">
        <f>D374*0.1</f>
        <v>2.5870212025880526</v>
      </c>
      <c r="F374" s="690">
        <f t="shared" si="182"/>
        <v>39.8401</v>
      </c>
      <c r="G374" s="710">
        <f t="shared" si="183"/>
        <v>28.457233228468574</v>
      </c>
      <c r="H374" s="690">
        <f t="shared" si="184"/>
        <v>43.824100000000001</v>
      </c>
      <c r="I374" s="710">
        <f t="shared" si="185"/>
        <v>31.302956551315436</v>
      </c>
      <c r="J374" s="702">
        <f>ROUND(C374*1.5,4)</f>
        <v>54.327500000000001</v>
      </c>
      <c r="K374" s="702">
        <f>ROUND(D374*1.5,4)</f>
        <v>38.805300000000003</v>
      </c>
      <c r="L374" s="702">
        <f>ROUND(F374*1.5,4)</f>
        <v>59.760199999999998</v>
      </c>
      <c r="M374" s="702">
        <f>ROUND(G374*1.5,4)</f>
        <v>42.6858</v>
      </c>
      <c r="N374" s="702">
        <f t="shared" si="186"/>
        <v>65.736199999999997</v>
      </c>
      <c r="O374" s="709">
        <f t="shared" si="186"/>
        <v>46.9544</v>
      </c>
      <c r="P374" s="215">
        <f>(C374-C372)/C372</f>
        <v>3.4199870933107869E-2</v>
      </c>
      <c r="Q374" s="215">
        <f>(D374-D372)/D372</f>
        <v>3.4199999999999793E-2</v>
      </c>
      <c r="R374" s="215">
        <f t="shared" ref="R374:U382" si="188">(F374-F373)/F373</f>
        <v>3.4198018311281379E-2</v>
      </c>
      <c r="S374" s="215">
        <f t="shared" si="188"/>
        <v>3.4200000000000064E-2</v>
      </c>
      <c r="T374" s="215">
        <f t="shared" si="188"/>
        <v>3.419949073626144E-2</v>
      </c>
      <c r="U374" s="215">
        <f t="shared" si="188"/>
        <v>3.4200000000000071E-2</v>
      </c>
      <c r="V374" s="215">
        <f t="shared" ref="V374:W382" si="189">(C374-C340)/C340</f>
        <v>3.2001527274385128E-2</v>
      </c>
      <c r="W374" s="215">
        <f t="shared" si="189"/>
        <v>3.199999999999998E-2</v>
      </c>
      <c r="X374" s="215">
        <f t="shared" si="187"/>
        <v>3.1998611571618096E-2</v>
      </c>
      <c r="Y374" s="215">
        <f t="shared" si="187"/>
        <v>3.2000000000000049E-2</v>
      </c>
      <c r="Z374" s="215">
        <f t="shared" si="187"/>
        <v>3.1997890041987276E-2</v>
      </c>
      <c r="AA374" s="215">
        <f t="shared" si="187"/>
        <v>3.2000000000000028E-2</v>
      </c>
    </row>
    <row r="375" spans="1:27" x14ac:dyDescent="0.2">
      <c r="A375" s="687">
        <v>5</v>
      </c>
      <c r="B375" s="218">
        <v>3.4200000000000001E-2</v>
      </c>
      <c r="C375" s="690">
        <f t="shared" si="176"/>
        <v>37.457000000000001</v>
      </c>
      <c r="D375" s="710">
        <f t="shared" si="177"/>
        <v>26.754973277165636</v>
      </c>
      <c r="E375" s="710">
        <f t="shared" ref="E375:E382" si="190">D375*0.1</f>
        <v>2.6754973277165637</v>
      </c>
      <c r="F375" s="690">
        <f t="shared" si="182"/>
        <v>41.2027</v>
      </c>
      <c r="G375" s="710">
        <f t="shared" si="183"/>
        <v>29.430470604882199</v>
      </c>
      <c r="H375" s="690">
        <f t="shared" si="184"/>
        <v>45.322899999999997</v>
      </c>
      <c r="I375" s="710">
        <f t="shared" si="185"/>
        <v>32.373517665370429</v>
      </c>
      <c r="J375" s="702">
        <f t="shared" ref="J375:K382" si="191">ROUND(C375*1.5,4)</f>
        <v>56.185499999999998</v>
      </c>
      <c r="K375" s="702">
        <f t="shared" si="191"/>
        <v>40.1325</v>
      </c>
      <c r="L375" s="702">
        <f t="shared" ref="L375:M382" si="192">ROUND(F375*1.5,4)</f>
        <v>61.804099999999998</v>
      </c>
      <c r="M375" s="702">
        <f t="shared" si="192"/>
        <v>44.145699999999998</v>
      </c>
      <c r="N375" s="702">
        <f t="shared" si="186"/>
        <v>67.984399999999994</v>
      </c>
      <c r="O375" s="709">
        <f t="shared" si="186"/>
        <v>48.560299999999998</v>
      </c>
      <c r="P375" s="215">
        <f t="shared" ref="P375:Q382" si="193">(C375-C374)/C374</f>
        <v>3.4200942617406159E-2</v>
      </c>
      <c r="Q375" s="215">
        <f t="shared" si="193"/>
        <v>3.419999999999996E-2</v>
      </c>
      <c r="R375" s="215">
        <f t="shared" si="188"/>
        <v>3.4201721381221448E-2</v>
      </c>
      <c r="S375" s="215">
        <f t="shared" si="188"/>
        <v>3.4199999999999987E-2</v>
      </c>
      <c r="T375" s="215">
        <f t="shared" si="188"/>
        <v>3.4200360075848577E-2</v>
      </c>
      <c r="U375" s="215">
        <f t="shared" si="188"/>
        <v>3.4200000000000154E-2</v>
      </c>
      <c r="V375" s="215">
        <f t="shared" si="189"/>
        <v>3.2001212271493815E-2</v>
      </c>
      <c r="W375" s="215">
        <f t="shared" si="189"/>
        <v>3.2000000000000021E-2</v>
      </c>
      <c r="X375" s="215">
        <f t="shared" si="187"/>
        <v>3.1999919849918963E-2</v>
      </c>
      <c r="Y375" s="215">
        <f t="shared" si="187"/>
        <v>3.2000000000000028E-2</v>
      </c>
      <c r="Z375" s="215">
        <f t="shared" si="187"/>
        <v>3.199856094139928E-2</v>
      </c>
      <c r="AA375" s="215">
        <f t="shared" si="187"/>
        <v>3.200000000000007E-2</v>
      </c>
    </row>
    <row r="376" spans="1:27" x14ac:dyDescent="0.2">
      <c r="A376" s="687">
        <v>7</v>
      </c>
      <c r="B376" s="218">
        <v>3.4200000000000001E-2</v>
      </c>
      <c r="C376" s="690">
        <f t="shared" si="176"/>
        <v>38.738</v>
      </c>
      <c r="D376" s="710">
        <f t="shared" si="177"/>
        <v>27.669993363244703</v>
      </c>
      <c r="E376" s="710">
        <f t="shared" si="190"/>
        <v>2.7669993363244707</v>
      </c>
      <c r="F376" s="690">
        <f t="shared" si="182"/>
        <v>42.611800000000002</v>
      </c>
      <c r="G376" s="710">
        <f t="shared" si="183"/>
        <v>30.436992699569171</v>
      </c>
      <c r="H376" s="690">
        <f t="shared" si="184"/>
        <v>46.872999999999998</v>
      </c>
      <c r="I376" s="710">
        <f t="shared" si="185"/>
        <v>33.480691969526092</v>
      </c>
      <c r="J376" s="702">
        <f t="shared" si="191"/>
        <v>58.106999999999999</v>
      </c>
      <c r="K376" s="702">
        <f t="shared" si="191"/>
        <v>41.505000000000003</v>
      </c>
      <c r="L376" s="702">
        <f t="shared" si="192"/>
        <v>63.917700000000004</v>
      </c>
      <c r="M376" s="702">
        <f t="shared" si="192"/>
        <v>45.655500000000004</v>
      </c>
      <c r="N376" s="702">
        <f t="shared" si="186"/>
        <v>70.3095</v>
      </c>
      <c r="O376" s="709">
        <f t="shared" si="186"/>
        <v>50.220999999999997</v>
      </c>
      <c r="P376" s="215">
        <f t="shared" si="193"/>
        <v>3.4199215099981278E-2</v>
      </c>
      <c r="Q376" s="215">
        <f t="shared" si="193"/>
        <v>3.4200000000000105E-2</v>
      </c>
      <c r="R376" s="215">
        <f t="shared" si="188"/>
        <v>3.4199215099981368E-2</v>
      </c>
      <c r="S376" s="215">
        <f t="shared" si="188"/>
        <v>3.4200000000000008E-2</v>
      </c>
      <c r="T376" s="215">
        <f t="shared" si="188"/>
        <v>3.4201253670881622E-2</v>
      </c>
      <c r="U376" s="215">
        <f t="shared" si="188"/>
        <v>3.4199999999999828E-2</v>
      </c>
      <c r="V376" s="215">
        <f t="shared" si="189"/>
        <v>3.2000596747724902E-2</v>
      </c>
      <c r="W376" s="215">
        <f t="shared" si="189"/>
        <v>3.200000000000007E-2</v>
      </c>
      <c r="X376" s="215">
        <f t="shared" si="187"/>
        <v>3.2000096874583758E-2</v>
      </c>
      <c r="Y376" s="215">
        <f t="shared" si="187"/>
        <v>3.1999999999999973E-2</v>
      </c>
      <c r="Z376" s="215">
        <f t="shared" si="187"/>
        <v>3.2001673290106634E-2</v>
      </c>
      <c r="AA376" s="215">
        <f t="shared" si="187"/>
        <v>3.200000000000007E-2</v>
      </c>
    </row>
    <row r="377" spans="1:27" x14ac:dyDescent="0.2">
      <c r="A377" s="687">
        <v>9</v>
      </c>
      <c r="B377" s="218">
        <v>3.4200000000000001E-2</v>
      </c>
      <c r="C377" s="690">
        <f t="shared" si="176"/>
        <v>40.062800000000003</v>
      </c>
      <c r="D377" s="710">
        <f t="shared" si="177"/>
        <v>28.616307136267672</v>
      </c>
      <c r="E377" s="710">
        <f t="shared" si="190"/>
        <v>2.8616307136267674</v>
      </c>
      <c r="F377" s="690">
        <f t="shared" si="182"/>
        <v>44.069099999999999</v>
      </c>
      <c r="G377" s="710">
        <f t="shared" si="183"/>
        <v>31.477937849894438</v>
      </c>
      <c r="H377" s="690">
        <f t="shared" si="184"/>
        <v>48.475999999999999</v>
      </c>
      <c r="I377" s="710">
        <f t="shared" si="185"/>
        <v>34.625731634883877</v>
      </c>
      <c r="J377" s="702">
        <f t="shared" si="191"/>
        <v>60.094200000000001</v>
      </c>
      <c r="K377" s="702">
        <f t="shared" si="191"/>
        <v>42.924500000000002</v>
      </c>
      <c r="L377" s="702">
        <f t="shared" si="192"/>
        <v>66.103700000000003</v>
      </c>
      <c r="M377" s="702">
        <f t="shared" si="192"/>
        <v>47.216900000000003</v>
      </c>
      <c r="N377" s="702">
        <f t="shared" si="186"/>
        <v>72.713999999999999</v>
      </c>
      <c r="O377" s="709">
        <f t="shared" si="186"/>
        <v>51.938600000000001</v>
      </c>
      <c r="P377" s="215">
        <f t="shared" si="193"/>
        <v>3.4198977747947834E-2</v>
      </c>
      <c r="Q377" s="215">
        <f t="shared" si="193"/>
        <v>3.419999999999998E-2</v>
      </c>
      <c r="R377" s="215">
        <f t="shared" si="188"/>
        <v>3.4199447101507012E-2</v>
      </c>
      <c r="S377" s="215">
        <f t="shared" si="188"/>
        <v>3.4200000000000064E-2</v>
      </c>
      <c r="T377" s="215">
        <f t="shared" si="188"/>
        <v>3.4198792481812589E-2</v>
      </c>
      <c r="U377" s="215">
        <f t="shared" si="188"/>
        <v>3.4199999999999793E-2</v>
      </c>
      <c r="V377" s="215">
        <f t="shared" si="189"/>
        <v>3.1998475036449821E-2</v>
      </c>
      <c r="W377" s="215">
        <f t="shared" si="189"/>
        <v>3.1999999999999987E-2</v>
      </c>
      <c r="X377" s="215">
        <f t="shared" si="187"/>
        <v>3.2000393418667769E-2</v>
      </c>
      <c r="Y377" s="215">
        <f t="shared" si="187"/>
        <v>3.2000000000000077E-2</v>
      </c>
      <c r="Z377" s="215">
        <f t="shared" si="187"/>
        <v>3.1999301725037121E-2</v>
      </c>
      <c r="AA377" s="215">
        <f t="shared" si="187"/>
        <v>3.2000000000000021E-2</v>
      </c>
    </row>
    <row r="378" spans="1:27" x14ac:dyDescent="0.2">
      <c r="A378" s="687">
        <v>11</v>
      </c>
      <c r="B378" s="218">
        <v>3.4200000000000001E-2</v>
      </c>
      <c r="C378" s="690">
        <f t="shared" si="176"/>
        <v>41.433</v>
      </c>
      <c r="D378" s="710">
        <f t="shared" si="177"/>
        <v>29.594984840328028</v>
      </c>
      <c r="E378" s="710">
        <f t="shared" si="190"/>
        <v>2.9594984840328031</v>
      </c>
      <c r="F378" s="690">
        <f t="shared" si="182"/>
        <v>45.576300000000003</v>
      </c>
      <c r="G378" s="710">
        <f t="shared" si="183"/>
        <v>32.554483324360824</v>
      </c>
      <c r="H378" s="690">
        <f t="shared" si="184"/>
        <v>50.133899999999997</v>
      </c>
      <c r="I378" s="710">
        <f t="shared" si="185"/>
        <v>35.80993165679692</v>
      </c>
      <c r="J378" s="702">
        <f t="shared" si="191"/>
        <v>62.149500000000003</v>
      </c>
      <c r="K378" s="702">
        <f t="shared" si="191"/>
        <v>44.392499999999998</v>
      </c>
      <c r="L378" s="702">
        <f t="shared" si="192"/>
        <v>68.364500000000007</v>
      </c>
      <c r="M378" s="702">
        <f t="shared" si="192"/>
        <v>48.831699999999998</v>
      </c>
      <c r="N378" s="702">
        <f t="shared" si="186"/>
        <v>75.200900000000004</v>
      </c>
      <c r="O378" s="709">
        <f t="shared" si="186"/>
        <v>53.7149</v>
      </c>
      <c r="P378" s="215">
        <f t="shared" si="193"/>
        <v>3.4201303952794034E-2</v>
      </c>
      <c r="Q378" s="215">
        <f t="shared" si="193"/>
        <v>3.4200000000000057E-2</v>
      </c>
      <c r="R378" s="215">
        <f t="shared" si="188"/>
        <v>3.4200834598392175E-2</v>
      </c>
      <c r="S378" s="215">
        <f t="shared" si="188"/>
        <v>3.4199999999999869E-2</v>
      </c>
      <c r="T378" s="215">
        <f t="shared" si="188"/>
        <v>3.4200429078306747E-2</v>
      </c>
      <c r="U378" s="215">
        <f t="shared" si="188"/>
        <v>3.4200000000000404E-2</v>
      </c>
      <c r="V378" s="215">
        <f t="shared" si="189"/>
        <v>3.2001434684493874E-2</v>
      </c>
      <c r="W378" s="215">
        <f t="shared" si="189"/>
        <v>3.199999999999998E-2</v>
      </c>
      <c r="X378" s="215">
        <f t="shared" si="187"/>
        <v>3.1999565247910665E-2</v>
      </c>
      <c r="Y378" s="215">
        <f t="shared" si="187"/>
        <v>3.1999999999999952E-2</v>
      </c>
      <c r="Z378" s="215">
        <f t="shared" si="187"/>
        <v>3.1999160137836144E-2</v>
      </c>
      <c r="AA378" s="215">
        <f t="shared" si="187"/>
        <v>3.2000000000000112E-2</v>
      </c>
    </row>
    <row r="379" spans="1:27" x14ac:dyDescent="0.2">
      <c r="A379" s="687">
        <v>13</v>
      </c>
      <c r="B379" s="218">
        <v>3.4200000000000001E-2</v>
      </c>
      <c r="C379" s="690">
        <f t="shared" si="176"/>
        <v>42.85</v>
      </c>
      <c r="D379" s="710">
        <f t="shared" si="177"/>
        <v>30.607133321867245</v>
      </c>
      <c r="E379" s="710">
        <f t="shared" si="190"/>
        <v>3.0607133321867246</v>
      </c>
      <c r="F379" s="690">
        <f t="shared" si="182"/>
        <v>47.134999999999998</v>
      </c>
      <c r="G379" s="710">
        <f t="shared" si="183"/>
        <v>33.66784665405396</v>
      </c>
      <c r="H379" s="690">
        <f t="shared" si="184"/>
        <v>51.848500000000001</v>
      </c>
      <c r="I379" s="710">
        <f t="shared" si="185"/>
        <v>37.034631319459365</v>
      </c>
      <c r="J379" s="702">
        <f t="shared" si="191"/>
        <v>64.275000000000006</v>
      </c>
      <c r="K379" s="702">
        <f t="shared" si="191"/>
        <v>45.910699999999999</v>
      </c>
      <c r="L379" s="702">
        <f t="shared" si="192"/>
        <v>70.702500000000001</v>
      </c>
      <c r="M379" s="702">
        <f t="shared" si="192"/>
        <v>50.501800000000003</v>
      </c>
      <c r="N379" s="702">
        <f t="shared" si="186"/>
        <v>77.772800000000004</v>
      </c>
      <c r="O379" s="709">
        <f t="shared" si="186"/>
        <v>55.551900000000003</v>
      </c>
      <c r="P379" s="215">
        <f t="shared" si="193"/>
        <v>3.4199792435981022E-2</v>
      </c>
      <c r="Q379" s="215">
        <f t="shared" si="193"/>
        <v>3.4199999999999953E-2</v>
      </c>
      <c r="R379" s="215">
        <f t="shared" si="188"/>
        <v>3.4199792435980862E-2</v>
      </c>
      <c r="S379" s="215">
        <f t="shared" si="188"/>
        <v>3.4199999999999883E-2</v>
      </c>
      <c r="T379" s="215">
        <f t="shared" si="188"/>
        <v>3.4200411298542593E-2</v>
      </c>
      <c r="U379" s="215">
        <f t="shared" si="188"/>
        <v>3.4199999999999731E-2</v>
      </c>
      <c r="V379" s="215">
        <f t="shared" si="189"/>
        <v>3.2000443146048052E-2</v>
      </c>
      <c r="W379" s="215">
        <f t="shared" si="189"/>
        <v>3.1999999999999987E-2</v>
      </c>
      <c r="X379" s="215">
        <f t="shared" si="187"/>
        <v>3.2001121002596632E-2</v>
      </c>
      <c r="Y379" s="215">
        <f t="shared" si="187"/>
        <v>3.1999999999999917E-2</v>
      </c>
      <c r="Z379" s="215">
        <f t="shared" si="187"/>
        <v>3.1999888536806763E-2</v>
      </c>
      <c r="AA379" s="215">
        <f t="shared" si="187"/>
        <v>3.2000000000000035E-2</v>
      </c>
    </row>
    <row r="380" spans="1:27" x14ac:dyDescent="0.2">
      <c r="A380" s="687">
        <v>15</v>
      </c>
      <c r="B380" s="218">
        <v>3.4200000000000001E-2</v>
      </c>
      <c r="C380" s="690">
        <f t="shared" si="176"/>
        <v>44.3155</v>
      </c>
      <c r="D380" s="710">
        <f t="shared" si="177"/>
        <v>31.653897281475103</v>
      </c>
      <c r="E380" s="710">
        <f t="shared" si="190"/>
        <v>3.1653897281475105</v>
      </c>
      <c r="F380" s="690">
        <f t="shared" si="182"/>
        <v>48.747</v>
      </c>
      <c r="G380" s="710">
        <f t="shared" si="183"/>
        <v>34.819287009622606</v>
      </c>
      <c r="H380" s="690">
        <f t="shared" si="184"/>
        <v>53.621699999999997</v>
      </c>
      <c r="I380" s="710">
        <f t="shared" si="185"/>
        <v>38.301215710584884</v>
      </c>
      <c r="J380" s="702">
        <f t="shared" si="191"/>
        <v>66.473299999999995</v>
      </c>
      <c r="K380" s="702">
        <f t="shared" si="191"/>
        <v>47.480800000000002</v>
      </c>
      <c r="L380" s="702">
        <f t="shared" si="192"/>
        <v>73.120500000000007</v>
      </c>
      <c r="M380" s="702">
        <f t="shared" si="192"/>
        <v>52.228900000000003</v>
      </c>
      <c r="N380" s="702">
        <f t="shared" si="186"/>
        <v>80.432599999999994</v>
      </c>
      <c r="O380" s="709">
        <f t="shared" si="186"/>
        <v>57.451799999999999</v>
      </c>
      <c r="P380" s="215">
        <f t="shared" si="193"/>
        <v>3.4200700116686085E-2</v>
      </c>
      <c r="Q380" s="215">
        <f t="shared" si="193"/>
        <v>3.4199999999999953E-2</v>
      </c>
      <c r="R380" s="215">
        <f t="shared" si="188"/>
        <v>3.4199639333828406E-2</v>
      </c>
      <c r="S380" s="215">
        <f t="shared" si="188"/>
        <v>3.4200000000000008E-2</v>
      </c>
      <c r="T380" s="215">
        <f t="shared" si="188"/>
        <v>3.4199639333828281E-2</v>
      </c>
      <c r="U380" s="215">
        <f t="shared" si="188"/>
        <v>3.4200000000000251E-2</v>
      </c>
      <c r="V380" s="215">
        <f t="shared" si="189"/>
        <v>3.2001825748172549E-2</v>
      </c>
      <c r="W380" s="215">
        <f t="shared" si="189"/>
        <v>3.1999999999999994E-2</v>
      </c>
      <c r="X380" s="215">
        <f t="shared" si="187"/>
        <v>3.1999237861354238E-2</v>
      </c>
      <c r="Y380" s="215">
        <f t="shared" si="187"/>
        <v>3.199999999999998E-2</v>
      </c>
      <c r="Z380" s="215">
        <f t="shared" si="187"/>
        <v>3.200023095132689E-2</v>
      </c>
      <c r="AA380" s="215">
        <f t="shared" si="187"/>
        <v>3.2000000000000077E-2</v>
      </c>
    </row>
    <row r="381" spans="1:27" x14ac:dyDescent="0.2">
      <c r="A381" s="687">
        <v>17</v>
      </c>
      <c r="B381" s="218">
        <v>3.4200000000000001E-2</v>
      </c>
      <c r="C381" s="690">
        <f t="shared" si="176"/>
        <v>45.831000000000003</v>
      </c>
      <c r="D381" s="710">
        <f t="shared" si="177"/>
        <v>32.736460568501556</v>
      </c>
      <c r="E381" s="710">
        <f t="shared" si="190"/>
        <v>3.273646056850156</v>
      </c>
      <c r="F381" s="690">
        <f t="shared" si="182"/>
        <v>50.414099999999998</v>
      </c>
      <c r="G381" s="710">
        <f t="shared" si="183"/>
        <v>36.010106625351696</v>
      </c>
      <c r="H381" s="690">
        <f t="shared" si="184"/>
        <v>55.455599999999997</v>
      </c>
      <c r="I381" s="710">
        <f t="shared" si="185"/>
        <v>39.611117287886884</v>
      </c>
      <c r="J381" s="702">
        <f t="shared" si="191"/>
        <v>68.746499999999997</v>
      </c>
      <c r="K381" s="702">
        <f t="shared" si="191"/>
        <v>49.104700000000001</v>
      </c>
      <c r="L381" s="702">
        <f t="shared" si="192"/>
        <v>75.621200000000002</v>
      </c>
      <c r="M381" s="702">
        <f t="shared" si="192"/>
        <v>54.0152</v>
      </c>
      <c r="N381" s="702">
        <f t="shared" si="186"/>
        <v>83.183400000000006</v>
      </c>
      <c r="O381" s="709">
        <f t="shared" si="186"/>
        <v>59.416699999999999</v>
      </c>
      <c r="P381" s="215">
        <f t="shared" si="193"/>
        <v>3.4197966851327477E-2</v>
      </c>
      <c r="Q381" s="215">
        <f t="shared" si="193"/>
        <v>3.4200000000000133E-2</v>
      </c>
      <c r="R381" s="215">
        <f t="shared" si="188"/>
        <v>3.4199027632469646E-2</v>
      </c>
      <c r="S381" s="215">
        <f t="shared" si="188"/>
        <v>3.4199999999999918E-2</v>
      </c>
      <c r="T381" s="215">
        <f t="shared" si="188"/>
        <v>3.4200706057435699E-2</v>
      </c>
      <c r="U381" s="215">
        <f t="shared" si="188"/>
        <v>3.4199999999999918E-2</v>
      </c>
      <c r="V381" s="215">
        <f t="shared" si="189"/>
        <v>3.1999621705971024E-2</v>
      </c>
      <c r="W381" s="215">
        <f t="shared" si="189"/>
        <v>3.2000000000000105E-2</v>
      </c>
      <c r="X381" s="215">
        <f t="shared" si="187"/>
        <v>3.1999410450984415E-2</v>
      </c>
      <c r="Y381" s="215">
        <f t="shared" si="187"/>
        <v>3.200000000000007E-2</v>
      </c>
      <c r="Z381" s="215">
        <f t="shared" si="187"/>
        <v>3.2000893255917817E-2</v>
      </c>
      <c r="AA381" s="215">
        <f t="shared" si="187"/>
        <v>3.2000000000000015E-2</v>
      </c>
    </row>
    <row r="382" spans="1:27" x14ac:dyDescent="0.2">
      <c r="A382" s="687">
        <v>19</v>
      </c>
      <c r="B382" s="218">
        <v>3.4200000000000001E-2</v>
      </c>
      <c r="C382" s="690">
        <f t="shared" si="176"/>
        <v>47.398499999999999</v>
      </c>
      <c r="D382" s="710">
        <f t="shared" si="177"/>
        <v>33.856047519944305</v>
      </c>
      <c r="E382" s="710">
        <f t="shared" si="190"/>
        <v>3.3856047519944306</v>
      </c>
      <c r="F382" s="690">
        <f t="shared" si="182"/>
        <v>52.138300000000001</v>
      </c>
      <c r="G382" s="710">
        <f t="shared" si="183"/>
        <v>37.241652271938726</v>
      </c>
      <c r="H382" s="690">
        <f t="shared" si="184"/>
        <v>57.3521</v>
      </c>
      <c r="I382" s="710">
        <f t="shared" si="185"/>
        <v>40.965817499132619</v>
      </c>
      <c r="J382" s="702">
        <f t="shared" si="191"/>
        <v>71.097800000000007</v>
      </c>
      <c r="K382" s="702">
        <f t="shared" si="191"/>
        <v>50.784100000000002</v>
      </c>
      <c r="L382" s="702">
        <f t="shared" si="192"/>
        <v>78.207499999999996</v>
      </c>
      <c r="M382" s="702">
        <f t="shared" si="192"/>
        <v>55.862499999999997</v>
      </c>
      <c r="N382" s="702">
        <f t="shared" si="186"/>
        <v>86.028199999999998</v>
      </c>
      <c r="O382" s="709">
        <f t="shared" si="186"/>
        <v>61.448700000000002</v>
      </c>
      <c r="P382" s="215">
        <f t="shared" si="193"/>
        <v>3.4201741179550854E-2</v>
      </c>
      <c r="Q382" s="215">
        <f t="shared" si="193"/>
        <v>3.4199999999999856E-2</v>
      </c>
      <c r="R382" s="215">
        <f t="shared" si="188"/>
        <v>3.4200749393522911E-2</v>
      </c>
      <c r="S382" s="215">
        <f t="shared" si="188"/>
        <v>3.420000000000005E-2</v>
      </c>
      <c r="T382" s="215">
        <f t="shared" si="188"/>
        <v>3.4198529995167364E-2</v>
      </c>
      <c r="U382" s="215">
        <f t="shared" si="188"/>
        <v>3.4200000000000084E-2</v>
      </c>
      <c r="V382" s="215">
        <f t="shared" si="189"/>
        <v>3.2001776666877126E-2</v>
      </c>
      <c r="W382" s="215">
        <f t="shared" si="189"/>
        <v>3.2000000000000105E-2</v>
      </c>
      <c r="X382" s="215">
        <f t="shared" si="187"/>
        <v>3.2000174182923773E-2</v>
      </c>
      <c r="Y382" s="215">
        <f t="shared" si="187"/>
        <v>3.1999999999999973E-2</v>
      </c>
      <c r="Z382" s="215">
        <f t="shared" si="187"/>
        <v>3.1998891564010409E-2</v>
      </c>
      <c r="AA382" s="215">
        <f t="shared" si="187"/>
        <v>3.2000000000000063E-2</v>
      </c>
    </row>
    <row r="383" spans="1:27" x14ac:dyDescent="0.2">
      <c r="A383" s="673" t="s">
        <v>175</v>
      </c>
    </row>
    <row r="384" spans="1:27" x14ac:dyDescent="0.2">
      <c r="A384" s="674" t="s">
        <v>65</v>
      </c>
      <c r="B384" s="675" t="s">
        <v>159</v>
      </c>
      <c r="C384" s="675" t="s">
        <v>82</v>
      </c>
      <c r="D384" s="675" t="s">
        <v>83</v>
      </c>
      <c r="E384" s="676" t="s">
        <v>84</v>
      </c>
    </row>
    <row r="385" spans="1:5" x14ac:dyDescent="0.2">
      <c r="A385" s="679" t="s">
        <v>85</v>
      </c>
      <c r="B385" s="680" t="s">
        <v>174</v>
      </c>
      <c r="C385" s="680"/>
      <c r="D385" s="680"/>
      <c r="E385" s="681"/>
    </row>
    <row r="386" spans="1:5" x14ac:dyDescent="0.2">
      <c r="A386" s="682" t="s">
        <v>66</v>
      </c>
      <c r="B386" s="684" t="s">
        <v>80</v>
      </c>
      <c r="C386" s="105">
        <f>ROUND(C370*2080,0)</f>
        <v>68105</v>
      </c>
      <c r="D386" s="105">
        <f>ROUND(F370*2080,0)</f>
        <v>74915</v>
      </c>
      <c r="E386" s="106">
        <f>ROUND(H370*2080,0)</f>
        <v>82407</v>
      </c>
    </row>
    <row r="387" spans="1:5" x14ac:dyDescent="0.2">
      <c r="A387" s="687" t="s">
        <v>76</v>
      </c>
      <c r="B387" s="218">
        <v>3.4200000000000001E-2</v>
      </c>
      <c r="C387" s="107">
        <f>ROUND(C371*2080,0)</f>
        <v>70434</v>
      </c>
      <c r="D387" s="107">
        <f>ROUND(F371*2080,0)</f>
        <v>77477</v>
      </c>
      <c r="E387" s="108">
        <f>ROUND(H371*2080,0)</f>
        <v>85225</v>
      </c>
    </row>
    <row r="388" spans="1:5" x14ac:dyDescent="0.2">
      <c r="A388" s="687">
        <v>1</v>
      </c>
      <c r="B388" s="218">
        <v>3.4200000000000001E-2</v>
      </c>
      <c r="C388" s="107">
        <f>ROUND(C372*2080,0)</f>
        <v>72843</v>
      </c>
      <c r="D388" s="107">
        <v>0</v>
      </c>
      <c r="E388" s="108">
        <v>0</v>
      </c>
    </row>
    <row r="389" spans="1:5" x14ac:dyDescent="0.2">
      <c r="A389" s="687">
        <v>2</v>
      </c>
      <c r="B389" s="218">
        <v>3.4200000000000001E-2</v>
      </c>
      <c r="C389" s="107">
        <v>0</v>
      </c>
      <c r="D389" s="107">
        <f t="shared" ref="D389:D398" si="194">ROUND(F373*2080,0)</f>
        <v>80127</v>
      </c>
      <c r="E389" s="108">
        <f t="shared" ref="E389:E398" si="195">ROUND(H373*2080,0)</f>
        <v>88140</v>
      </c>
    </row>
    <row r="390" spans="1:5" x14ac:dyDescent="0.2">
      <c r="A390" s="687">
        <v>3</v>
      </c>
      <c r="B390" s="218">
        <v>3.4200000000000001E-2</v>
      </c>
      <c r="C390" s="107">
        <f t="shared" ref="C390:C398" si="196">ROUND(C374*2080,0)</f>
        <v>75334</v>
      </c>
      <c r="D390" s="107">
        <f t="shared" si="194"/>
        <v>82867</v>
      </c>
      <c r="E390" s="108">
        <f t="shared" si="195"/>
        <v>91154</v>
      </c>
    </row>
    <row r="391" spans="1:5" x14ac:dyDescent="0.2">
      <c r="A391" s="687">
        <v>5</v>
      </c>
      <c r="B391" s="218">
        <v>3.4200000000000001E-2</v>
      </c>
      <c r="C391" s="107">
        <f t="shared" si="196"/>
        <v>77911</v>
      </c>
      <c r="D391" s="107">
        <f t="shared" si="194"/>
        <v>85702</v>
      </c>
      <c r="E391" s="108">
        <f t="shared" si="195"/>
        <v>94272</v>
      </c>
    </row>
    <row r="392" spans="1:5" x14ac:dyDescent="0.2">
      <c r="A392" s="687">
        <v>7</v>
      </c>
      <c r="B392" s="218">
        <v>3.4200000000000001E-2</v>
      </c>
      <c r="C392" s="107">
        <f t="shared" si="196"/>
        <v>80575</v>
      </c>
      <c r="D392" s="107">
        <f t="shared" si="194"/>
        <v>88633</v>
      </c>
      <c r="E392" s="108">
        <f t="shared" si="195"/>
        <v>97496</v>
      </c>
    </row>
    <row r="393" spans="1:5" x14ac:dyDescent="0.2">
      <c r="A393" s="687">
        <v>9</v>
      </c>
      <c r="B393" s="218">
        <v>3.4200000000000001E-2</v>
      </c>
      <c r="C393" s="107">
        <f t="shared" si="196"/>
        <v>83331</v>
      </c>
      <c r="D393" s="107">
        <f t="shared" si="194"/>
        <v>91664</v>
      </c>
      <c r="E393" s="108">
        <f t="shared" si="195"/>
        <v>100830</v>
      </c>
    </row>
    <row r="394" spans="1:5" x14ac:dyDescent="0.2">
      <c r="A394" s="687">
        <v>11</v>
      </c>
      <c r="B394" s="218">
        <v>3.4200000000000001E-2</v>
      </c>
      <c r="C394" s="107">
        <f t="shared" si="196"/>
        <v>86181</v>
      </c>
      <c r="D394" s="107">
        <f t="shared" si="194"/>
        <v>94799</v>
      </c>
      <c r="E394" s="108">
        <f t="shared" si="195"/>
        <v>104279</v>
      </c>
    </row>
    <row r="395" spans="1:5" x14ac:dyDescent="0.2">
      <c r="A395" s="687">
        <v>13</v>
      </c>
      <c r="B395" s="218">
        <v>3.4200000000000001E-2</v>
      </c>
      <c r="C395" s="107">
        <f t="shared" si="196"/>
        <v>89128</v>
      </c>
      <c r="D395" s="107">
        <f t="shared" si="194"/>
        <v>98041</v>
      </c>
      <c r="E395" s="108">
        <f t="shared" si="195"/>
        <v>107845</v>
      </c>
    </row>
    <row r="396" spans="1:5" x14ac:dyDescent="0.2">
      <c r="A396" s="687">
        <v>15</v>
      </c>
      <c r="B396" s="218">
        <v>3.4200000000000001E-2</v>
      </c>
      <c r="C396" s="107">
        <f t="shared" si="196"/>
        <v>92176</v>
      </c>
      <c r="D396" s="107">
        <f t="shared" si="194"/>
        <v>101394</v>
      </c>
      <c r="E396" s="108">
        <f t="shared" si="195"/>
        <v>111533</v>
      </c>
    </row>
    <row r="397" spans="1:5" x14ac:dyDescent="0.2">
      <c r="A397" s="687">
        <v>17</v>
      </c>
      <c r="B397" s="218">
        <v>3.4200000000000001E-2</v>
      </c>
      <c r="C397" s="107">
        <f t="shared" si="196"/>
        <v>95328</v>
      </c>
      <c r="D397" s="107">
        <f t="shared" si="194"/>
        <v>104861</v>
      </c>
      <c r="E397" s="108">
        <f t="shared" si="195"/>
        <v>115348</v>
      </c>
    </row>
    <row r="398" spans="1:5" x14ac:dyDescent="0.2">
      <c r="A398" s="687">
        <v>19</v>
      </c>
      <c r="B398" s="218">
        <v>3.4200000000000001E-2</v>
      </c>
      <c r="C398" s="107">
        <f t="shared" si="196"/>
        <v>98589</v>
      </c>
      <c r="D398" s="107">
        <f t="shared" si="194"/>
        <v>108448</v>
      </c>
      <c r="E398" s="108">
        <f t="shared" si="195"/>
        <v>119292</v>
      </c>
    </row>
  </sheetData>
  <pageMargins left="0.7" right="0.7" top="0.75" bottom="0.75" header="0.3" footer="0.3"/>
  <pageSetup orientation="landscape" horizontalDpi="4294967295" verticalDpi="4294967295" r:id="rId1"/>
  <rowBreaks count="4" manualBreakCount="4">
    <brk id="73" max="16383" man="1"/>
    <brk id="149" max="14" man="1"/>
    <brk id="187" max="14" man="1"/>
    <brk id="225" max="14" man="1"/>
  </rowBreaks>
  <colBreaks count="1" manualBreakCount="1">
    <brk id="1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100"/>
  <sheetViews>
    <sheetView zoomScaleNormal="100" zoomScaleSheetLayoutView="100" workbookViewId="0">
      <selection activeCell="D17" sqref="D17"/>
    </sheetView>
  </sheetViews>
  <sheetFormatPr defaultColWidth="9.140625" defaultRowHeight="12" x14ac:dyDescent="0.2"/>
  <cols>
    <col min="1" max="11" width="9.140625" style="82"/>
    <col min="12" max="12" width="9.85546875" style="82" bestFit="1" customWidth="1"/>
    <col min="13" max="14" width="9.140625" style="82"/>
    <col min="15" max="31" width="6.28515625" style="82" customWidth="1"/>
    <col min="32" max="16384" width="9.140625" style="82"/>
  </cols>
  <sheetData>
    <row r="1" spans="1:10" s="83" customFormat="1" ht="30" customHeight="1" x14ac:dyDescent="0.2">
      <c r="A1" s="121" t="s">
        <v>95</v>
      </c>
      <c r="B1" s="122"/>
      <c r="C1" s="123"/>
      <c r="D1" s="122"/>
      <c r="E1" s="122" t="s">
        <v>2</v>
      </c>
      <c r="F1" s="123" t="s">
        <v>95</v>
      </c>
      <c r="G1" s="123"/>
      <c r="H1" s="123"/>
      <c r="I1" s="123"/>
      <c r="J1" s="124" t="s">
        <v>2</v>
      </c>
    </row>
    <row r="2" spans="1:10" x14ac:dyDescent="0.2">
      <c r="A2" s="125" t="s">
        <v>72</v>
      </c>
      <c r="B2" s="126"/>
      <c r="D2" s="126"/>
      <c r="E2" s="126">
        <v>115</v>
      </c>
      <c r="F2" s="143" t="s">
        <v>96</v>
      </c>
      <c r="G2" s="144"/>
      <c r="H2" s="143"/>
      <c r="I2" s="144"/>
      <c r="J2" s="127">
        <v>114</v>
      </c>
    </row>
    <row r="3" spans="1:10" x14ac:dyDescent="0.2">
      <c r="A3" s="125" t="s">
        <v>97</v>
      </c>
      <c r="B3" s="126"/>
      <c r="D3" s="126"/>
      <c r="E3" s="126">
        <v>113</v>
      </c>
      <c r="F3" s="82" t="s">
        <v>272</v>
      </c>
      <c r="J3" s="128">
        <v>115</v>
      </c>
    </row>
    <row r="4" spans="1:10" x14ac:dyDescent="0.2">
      <c r="A4" s="125" t="s">
        <v>99</v>
      </c>
      <c r="B4" s="126"/>
      <c r="D4" s="126"/>
      <c r="E4" s="126">
        <v>112</v>
      </c>
      <c r="F4" s="82" t="s">
        <v>168</v>
      </c>
      <c r="J4" s="128">
        <v>115</v>
      </c>
    </row>
    <row r="5" spans="1:10" x14ac:dyDescent="0.2">
      <c r="A5" s="125" t="s">
        <v>101</v>
      </c>
      <c r="B5" s="126"/>
      <c r="D5" s="126"/>
      <c r="E5" s="126">
        <v>115</v>
      </c>
      <c r="F5" s="82" t="s">
        <v>98</v>
      </c>
      <c r="J5" s="128" t="s">
        <v>268</v>
      </c>
    </row>
    <row r="6" spans="1:10" x14ac:dyDescent="0.2">
      <c r="A6" s="125" t="s">
        <v>73</v>
      </c>
      <c r="B6" s="126"/>
      <c r="D6" s="126"/>
      <c r="E6" s="126">
        <v>110</v>
      </c>
      <c r="F6" s="82" t="s">
        <v>100</v>
      </c>
      <c r="J6" s="128">
        <v>112</v>
      </c>
    </row>
    <row r="7" spans="1:10" x14ac:dyDescent="0.2">
      <c r="A7" s="125" t="s">
        <v>157</v>
      </c>
      <c r="B7" s="126"/>
      <c r="D7" s="126"/>
      <c r="E7" s="126">
        <v>115</v>
      </c>
      <c r="F7" s="82" t="s">
        <v>103</v>
      </c>
      <c r="J7" s="128">
        <v>115</v>
      </c>
    </row>
    <row r="8" spans="1:10" x14ac:dyDescent="0.2">
      <c r="A8" s="125" t="s">
        <v>102</v>
      </c>
      <c r="B8" s="126"/>
      <c r="D8" s="126"/>
      <c r="E8" s="126">
        <v>117</v>
      </c>
      <c r="F8" s="82" t="s">
        <v>104</v>
      </c>
      <c r="J8" s="128">
        <v>115</v>
      </c>
    </row>
    <row r="9" spans="1:10" x14ac:dyDescent="0.2">
      <c r="A9" s="125" t="s">
        <v>165</v>
      </c>
      <c r="B9" s="126"/>
      <c r="D9" s="126"/>
      <c r="E9" s="126">
        <v>111</v>
      </c>
      <c r="F9" s="82" t="s">
        <v>105</v>
      </c>
      <c r="J9" s="128">
        <v>113</v>
      </c>
    </row>
    <row r="10" spans="1:10" x14ac:dyDescent="0.2">
      <c r="A10" s="125" t="s">
        <v>225</v>
      </c>
      <c r="B10" s="126"/>
      <c r="D10" s="126"/>
      <c r="E10" s="126">
        <v>113</v>
      </c>
      <c r="F10" s="82" t="s">
        <v>106</v>
      </c>
      <c r="J10" s="128">
        <v>113</v>
      </c>
    </row>
    <row r="11" spans="1:10" x14ac:dyDescent="0.2">
      <c r="A11" s="125" t="s">
        <v>240</v>
      </c>
      <c r="E11" s="126">
        <v>116</v>
      </c>
      <c r="F11" s="82" t="s">
        <v>107</v>
      </c>
      <c r="J11" s="128">
        <v>115</v>
      </c>
    </row>
    <row r="12" spans="1:10" x14ac:dyDescent="0.2">
      <c r="A12" s="125" t="s">
        <v>226</v>
      </c>
      <c r="B12" s="126"/>
      <c r="D12" s="126"/>
      <c r="E12" s="126">
        <v>112</v>
      </c>
      <c r="F12" s="82" t="s">
        <v>109</v>
      </c>
      <c r="J12" s="128">
        <v>116</v>
      </c>
    </row>
    <row r="13" spans="1:10" x14ac:dyDescent="0.2">
      <c r="A13" s="125" t="s">
        <v>167</v>
      </c>
      <c r="B13" s="126"/>
      <c r="D13" s="126"/>
      <c r="E13" s="126">
        <v>114</v>
      </c>
      <c r="F13" s="82" t="s">
        <v>227</v>
      </c>
      <c r="J13" s="128">
        <v>113</v>
      </c>
    </row>
    <row r="14" spans="1:10" x14ac:dyDescent="0.2">
      <c r="A14" s="125" t="s">
        <v>71</v>
      </c>
      <c r="B14" s="126"/>
      <c r="D14" s="126"/>
      <c r="E14" s="126">
        <v>111</v>
      </c>
      <c r="F14" s="82" t="s">
        <v>177</v>
      </c>
      <c r="G14" s="126"/>
      <c r="I14" s="126"/>
      <c r="J14" s="128">
        <v>114</v>
      </c>
    </row>
    <row r="15" spans="1:10" x14ac:dyDescent="0.2">
      <c r="A15" s="125" t="s">
        <v>108</v>
      </c>
      <c r="B15" s="126"/>
      <c r="D15" s="126"/>
      <c r="E15" s="126">
        <v>116</v>
      </c>
      <c r="F15" s="82" t="s">
        <v>178</v>
      </c>
      <c r="J15" s="128">
        <v>115</v>
      </c>
    </row>
    <row r="16" spans="1:10" x14ac:dyDescent="0.2">
      <c r="A16" s="125" t="s">
        <v>110</v>
      </c>
      <c r="B16" s="126"/>
      <c r="D16" s="126"/>
      <c r="E16" s="126">
        <v>115</v>
      </c>
      <c r="F16" s="82" t="s">
        <v>166</v>
      </c>
      <c r="J16" s="128">
        <v>114</v>
      </c>
    </row>
    <row r="17" spans="1:31" x14ac:dyDescent="0.2">
      <c r="A17" s="125" t="s">
        <v>111</v>
      </c>
      <c r="B17" s="126"/>
      <c r="D17" s="126"/>
      <c r="E17" s="126">
        <v>118</v>
      </c>
      <c r="F17" s="82" t="s">
        <v>112</v>
      </c>
      <c r="J17" s="128">
        <v>116</v>
      </c>
    </row>
    <row r="18" spans="1:31" x14ac:dyDescent="0.2">
      <c r="A18" s="125" t="s">
        <v>113</v>
      </c>
      <c r="B18" s="126"/>
      <c r="D18" s="126"/>
      <c r="E18" s="126" t="s">
        <v>268</v>
      </c>
      <c r="F18" s="82" t="s">
        <v>114</v>
      </c>
      <c r="J18" s="128">
        <v>111</v>
      </c>
    </row>
    <row r="19" spans="1:31" x14ac:dyDescent="0.2">
      <c r="A19" s="125" t="s">
        <v>169</v>
      </c>
      <c r="B19" s="126"/>
      <c r="D19" s="126"/>
      <c r="E19" s="126">
        <v>114</v>
      </c>
      <c r="F19" s="82" t="s">
        <v>116</v>
      </c>
      <c r="J19" s="128">
        <v>112</v>
      </c>
    </row>
    <row r="20" spans="1:31" x14ac:dyDescent="0.2">
      <c r="A20" s="125" t="s">
        <v>115</v>
      </c>
      <c r="B20" s="126"/>
      <c r="D20" s="126"/>
      <c r="E20" s="126">
        <v>116</v>
      </c>
      <c r="F20" s="82" t="s">
        <v>30</v>
      </c>
      <c r="J20" s="128">
        <v>111</v>
      </c>
    </row>
    <row r="21" spans="1:31" x14ac:dyDescent="0.2">
      <c r="A21" s="125" t="s">
        <v>156</v>
      </c>
      <c r="B21" s="126"/>
      <c r="D21" s="126"/>
      <c r="E21" s="126">
        <v>114</v>
      </c>
      <c r="F21" s="82" t="s">
        <v>155</v>
      </c>
      <c r="J21" s="128">
        <v>112</v>
      </c>
    </row>
    <row r="22" spans="1:31" x14ac:dyDescent="0.2">
      <c r="A22" s="125" t="s">
        <v>117</v>
      </c>
      <c r="B22" s="126"/>
      <c r="D22" s="126"/>
      <c r="E22" s="126">
        <v>113</v>
      </c>
      <c r="F22" s="82" t="s">
        <v>170</v>
      </c>
      <c r="J22" s="128">
        <v>116</v>
      </c>
    </row>
    <row r="23" spans="1:31" x14ac:dyDescent="0.2">
      <c r="A23" s="125" t="s">
        <v>118</v>
      </c>
      <c r="B23" s="126"/>
      <c r="D23" s="126"/>
      <c r="E23" s="126">
        <v>115</v>
      </c>
      <c r="F23" s="82" t="s">
        <v>119</v>
      </c>
      <c r="J23" s="128">
        <v>115</v>
      </c>
    </row>
    <row r="24" spans="1:31" x14ac:dyDescent="0.2">
      <c r="A24" s="125" t="s">
        <v>120</v>
      </c>
      <c r="B24" s="126"/>
      <c r="D24" s="126"/>
      <c r="E24" s="126">
        <v>111</v>
      </c>
      <c r="F24" s="82" t="s">
        <v>121</v>
      </c>
      <c r="J24" s="128">
        <v>116</v>
      </c>
    </row>
    <row r="25" spans="1:31" x14ac:dyDescent="0.2">
      <c r="A25" s="125" t="s">
        <v>122</v>
      </c>
      <c r="B25" s="126"/>
      <c r="D25" s="126"/>
      <c r="E25" s="126">
        <v>111</v>
      </c>
      <c r="F25" s="82" t="s">
        <v>124</v>
      </c>
      <c r="J25" s="128">
        <v>116</v>
      </c>
    </row>
    <row r="26" spans="1:31" x14ac:dyDescent="0.2">
      <c r="A26" s="125" t="s">
        <v>123</v>
      </c>
      <c r="B26" s="126"/>
      <c r="D26" s="126"/>
      <c r="E26" s="126">
        <v>115</v>
      </c>
      <c r="F26" s="82" t="s">
        <v>126</v>
      </c>
      <c r="J26" s="128">
        <v>115</v>
      </c>
    </row>
    <row r="27" spans="1:31" x14ac:dyDescent="0.2">
      <c r="A27" s="125" t="s">
        <v>125</v>
      </c>
      <c r="B27" s="126"/>
      <c r="D27" s="126"/>
      <c r="E27" s="126">
        <v>114</v>
      </c>
      <c r="J27" s="148"/>
    </row>
    <row r="28" spans="1:31" x14ac:dyDescent="0.2">
      <c r="A28" s="129"/>
      <c r="B28" s="131"/>
      <c r="C28" s="130"/>
      <c r="D28" s="131"/>
      <c r="E28" s="131"/>
      <c r="F28" s="130"/>
      <c r="G28" s="130"/>
      <c r="H28" s="130"/>
      <c r="I28" s="130"/>
      <c r="J28" s="132"/>
    </row>
    <row r="30" spans="1:31" ht="11.25" hidden="1" customHeight="1" x14ac:dyDescent="0.2">
      <c r="A30" s="155" t="s">
        <v>143</v>
      </c>
      <c r="B30" s="156"/>
      <c r="C30" s="156"/>
      <c r="D30" s="156"/>
      <c r="E30" s="156"/>
      <c r="F30" s="156"/>
      <c r="G30" s="156"/>
      <c r="H30" s="156"/>
      <c r="I30" s="156"/>
      <c r="K30" s="157" t="s">
        <v>202</v>
      </c>
      <c r="L30" s="133"/>
      <c r="M30" s="82" t="s">
        <v>203</v>
      </c>
      <c r="V30" s="82" t="s">
        <v>204</v>
      </c>
    </row>
    <row r="31" spans="1:31" hidden="1" x14ac:dyDescent="0.2">
      <c r="A31" s="207" t="s">
        <v>62</v>
      </c>
      <c r="B31" s="208" t="s">
        <v>184</v>
      </c>
      <c r="C31" s="208">
        <v>110</v>
      </c>
      <c r="D31" s="208">
        <v>111</v>
      </c>
      <c r="E31" s="208">
        <v>112</v>
      </c>
      <c r="F31" s="208">
        <v>113</v>
      </c>
      <c r="G31" s="208">
        <v>114</v>
      </c>
      <c r="H31" s="208">
        <v>115</v>
      </c>
      <c r="I31" s="208">
        <v>116</v>
      </c>
      <c r="J31" s="208">
        <v>117</v>
      </c>
      <c r="K31" s="209">
        <v>118</v>
      </c>
      <c r="L31" s="200" t="s">
        <v>62</v>
      </c>
      <c r="M31" s="158">
        <v>110</v>
      </c>
      <c r="N31" s="158">
        <v>111</v>
      </c>
      <c r="O31" s="158">
        <v>112</v>
      </c>
      <c r="P31" s="158">
        <v>113</v>
      </c>
      <c r="Q31" s="158">
        <v>114</v>
      </c>
      <c r="R31" s="158">
        <v>115</v>
      </c>
      <c r="S31" s="158">
        <v>116</v>
      </c>
      <c r="T31" s="158">
        <v>117</v>
      </c>
      <c r="U31" s="158">
        <v>118</v>
      </c>
      <c r="V31" s="158" t="s">
        <v>62</v>
      </c>
      <c r="W31" s="158">
        <v>110</v>
      </c>
      <c r="X31" s="158">
        <v>111</v>
      </c>
      <c r="Y31" s="158">
        <v>112</v>
      </c>
      <c r="Z31" s="158">
        <v>113</v>
      </c>
      <c r="AA31" s="158">
        <v>114</v>
      </c>
      <c r="AB31" s="158">
        <v>115</v>
      </c>
      <c r="AC31" s="158">
        <v>116</v>
      </c>
      <c r="AD31" s="158">
        <v>117</v>
      </c>
      <c r="AE31" s="158">
        <v>118</v>
      </c>
    </row>
    <row r="32" spans="1:31" hidden="1" x14ac:dyDescent="0.2">
      <c r="A32" s="203" t="s">
        <v>270</v>
      </c>
      <c r="B32" s="204"/>
      <c r="C32" s="205">
        <v>14.928699999999999</v>
      </c>
      <c r="D32" s="205">
        <v>17.291499999999999</v>
      </c>
      <c r="E32" s="205">
        <v>20.305299999999999</v>
      </c>
      <c r="F32" s="205">
        <v>23.177399999999999</v>
      </c>
      <c r="G32" s="205">
        <v>24.0533</v>
      </c>
      <c r="H32" s="205">
        <v>25.0307</v>
      </c>
      <c r="I32" s="205">
        <v>25.947299999999998</v>
      </c>
      <c r="J32" s="205">
        <v>27.759799999999998</v>
      </c>
      <c r="K32" s="205">
        <v>28.594999999999999</v>
      </c>
      <c r="L32" s="201" t="s">
        <v>270</v>
      </c>
      <c r="M32" s="119"/>
      <c r="N32" s="119"/>
      <c r="O32" s="119"/>
      <c r="P32" s="119"/>
      <c r="Q32" s="119"/>
      <c r="R32" s="119"/>
      <c r="S32" s="119"/>
      <c r="T32" s="119"/>
      <c r="U32" s="119"/>
      <c r="V32" s="159" t="s">
        <v>270</v>
      </c>
      <c r="W32" s="163"/>
      <c r="X32" s="163"/>
      <c r="Y32" s="163"/>
      <c r="Z32" s="163"/>
      <c r="AA32" s="163"/>
      <c r="AB32" s="163"/>
      <c r="AC32" s="163"/>
      <c r="AD32" s="163"/>
      <c r="AE32" s="163"/>
    </row>
    <row r="33" spans="1:31" hidden="1" x14ac:dyDescent="0.2">
      <c r="A33" s="137" t="s">
        <v>127</v>
      </c>
      <c r="B33" s="116">
        <v>0.05</v>
      </c>
      <c r="C33" s="205">
        <v>15.675700000000001</v>
      </c>
      <c r="D33" s="205">
        <v>18.155899999999999</v>
      </c>
      <c r="E33" s="205">
        <v>21.321200000000001</v>
      </c>
      <c r="F33" s="205">
        <v>24.3367</v>
      </c>
      <c r="G33" s="205">
        <v>25.255700000000001</v>
      </c>
      <c r="H33" s="205">
        <v>26.282399999999999</v>
      </c>
      <c r="I33" s="205">
        <v>27.244900000000001</v>
      </c>
      <c r="J33" s="205">
        <v>29.148199999999999</v>
      </c>
      <c r="K33" s="205">
        <v>30.024799999999999</v>
      </c>
      <c r="L33" s="201" t="s">
        <v>127</v>
      </c>
      <c r="M33" s="116">
        <f>(C33-C32)/C32</f>
        <v>5.0037846564000996E-2</v>
      </c>
      <c r="N33" s="116">
        <f t="shared" ref="N33:N44" si="0">(D33-D32)/D32</f>
        <v>4.9989879420524526E-2</v>
      </c>
      <c r="O33" s="116">
        <f t="shared" ref="O33:O44" si="1">(E33-E32)/E32</f>
        <v>5.0031272623403844E-2</v>
      </c>
      <c r="P33" s="116">
        <f t="shared" ref="P33:P44" si="2">(F33-F32)/F32</f>
        <v>5.0018552555506739E-2</v>
      </c>
      <c r="Q33" s="116">
        <f t="shared" ref="Q33:Q44" si="3">(G33-G32)/G32</f>
        <v>4.9988982800696816E-2</v>
      </c>
      <c r="R33" s="116">
        <f t="shared" ref="R33:R44" si="4">(H33-H32)/H32</f>
        <v>5.0006591905140473E-2</v>
      </c>
      <c r="S33" s="116">
        <f t="shared" ref="S33:S44" si="5">(I33-I32)/I32</f>
        <v>5.0009056819014033E-2</v>
      </c>
      <c r="T33" s="116">
        <f>(J33-J32)/J32</f>
        <v>5.0014769558858523E-2</v>
      </c>
      <c r="U33" s="162">
        <f>(K33-K32)/K32</f>
        <v>5.000174855744012E-2</v>
      </c>
      <c r="V33" s="159" t="s">
        <v>127</v>
      </c>
      <c r="W33" s="163"/>
      <c r="X33" s="163"/>
      <c r="Y33" s="163"/>
      <c r="Z33" s="163"/>
      <c r="AA33" s="163"/>
      <c r="AB33" s="163"/>
      <c r="AC33" s="163"/>
      <c r="AD33" s="163"/>
      <c r="AE33" s="163"/>
    </row>
    <row r="34" spans="1:31" hidden="1" x14ac:dyDescent="0.2">
      <c r="A34" s="137" t="s">
        <v>128</v>
      </c>
      <c r="B34" s="116">
        <v>5.7500000000000002E-2</v>
      </c>
      <c r="C34" s="205">
        <v>16.577200000000001</v>
      </c>
      <c r="D34" s="205">
        <v>19.2</v>
      </c>
      <c r="E34" s="205">
        <v>22.547599999999999</v>
      </c>
      <c r="F34" s="205">
        <v>25.7363</v>
      </c>
      <c r="G34" s="205">
        <v>26.708200000000001</v>
      </c>
      <c r="H34" s="205">
        <v>27.793900000000001</v>
      </c>
      <c r="I34" s="205">
        <v>28.811900000000001</v>
      </c>
      <c r="J34" s="205">
        <v>30.824200000000001</v>
      </c>
      <c r="K34" s="205">
        <v>31.751200000000001</v>
      </c>
      <c r="L34" s="201" t="s">
        <v>128</v>
      </c>
      <c r="M34" s="116">
        <f t="shared" ref="M34:M44" si="6">(C34-C33)/C33</f>
        <v>5.7509393519906631E-2</v>
      </c>
      <c r="N34" s="116">
        <f t="shared" si="0"/>
        <v>5.7507476908332848E-2</v>
      </c>
      <c r="O34" s="116">
        <f t="shared" si="1"/>
        <v>5.7520214622066211E-2</v>
      </c>
      <c r="P34" s="116">
        <f t="shared" si="2"/>
        <v>5.750985137672731E-2</v>
      </c>
      <c r="Q34" s="116">
        <f t="shared" si="3"/>
        <v>5.7511769620323352E-2</v>
      </c>
      <c r="R34" s="116">
        <f t="shared" si="4"/>
        <v>5.7509968648220923E-2</v>
      </c>
      <c r="S34" s="116">
        <f t="shared" si="5"/>
        <v>5.7515351496977417E-2</v>
      </c>
      <c r="T34" s="116">
        <f>(J34-J33)/J33</f>
        <v>5.7499262390130507E-2</v>
      </c>
      <c r="U34" s="162">
        <f>(K34-K33)/K33</f>
        <v>5.7499134049186065E-2</v>
      </c>
      <c r="V34" s="159" t="s">
        <v>128</v>
      </c>
      <c r="W34" s="164"/>
      <c r="X34" s="164"/>
      <c r="Y34" s="164"/>
      <c r="Z34" s="164"/>
      <c r="AA34" s="164"/>
      <c r="AB34" s="164"/>
      <c r="AC34" s="164"/>
      <c r="AD34" s="164"/>
      <c r="AE34" s="164"/>
    </row>
    <row r="35" spans="1:31" hidden="1" x14ac:dyDescent="0.2">
      <c r="A35" s="137" t="s">
        <v>129</v>
      </c>
      <c r="B35" s="116">
        <v>0.05</v>
      </c>
      <c r="C35" s="205">
        <v>17.406099999999999</v>
      </c>
      <c r="D35" s="205">
        <v>20.16</v>
      </c>
      <c r="E35" s="205">
        <v>23.675000000000001</v>
      </c>
      <c r="F35" s="205">
        <v>27.023</v>
      </c>
      <c r="G35" s="205">
        <v>28.043700000000001</v>
      </c>
      <c r="H35" s="205">
        <v>29.183599999999998</v>
      </c>
      <c r="I35" s="205">
        <v>30.252500000000001</v>
      </c>
      <c r="J35" s="205">
        <v>32.365299999999998</v>
      </c>
      <c r="K35" s="205">
        <v>33.338799999999999</v>
      </c>
      <c r="L35" s="201" t="s">
        <v>129</v>
      </c>
      <c r="M35" s="116">
        <f t="shared" si="6"/>
        <v>5.0002412952730092E-2</v>
      </c>
      <c r="N35" s="116">
        <f t="shared" si="0"/>
        <v>5.0000000000000044E-2</v>
      </c>
      <c r="O35" s="116">
        <f t="shared" si="1"/>
        <v>5.000088701236502E-2</v>
      </c>
      <c r="P35" s="116">
        <f t="shared" si="2"/>
        <v>4.9995531603221899E-2</v>
      </c>
      <c r="Q35" s="116">
        <f t="shared" si="3"/>
        <v>5.0003369751611848E-2</v>
      </c>
      <c r="R35" s="116">
        <f t="shared" si="4"/>
        <v>5.0000179895588519E-2</v>
      </c>
      <c r="S35" s="116">
        <f t="shared" si="5"/>
        <v>5.0000173539405585E-2</v>
      </c>
      <c r="T35" s="116">
        <f t="shared" ref="T35:T44" si="7">(J35-J34)/J34</f>
        <v>4.999643137534783E-2</v>
      </c>
      <c r="U35" s="162">
        <f t="shared" ref="U35:U44" si="8">(K35-K34)/K34</f>
        <v>5.0001259794905335E-2</v>
      </c>
      <c r="V35" s="159" t="s">
        <v>129</v>
      </c>
      <c r="W35" s="164"/>
      <c r="X35" s="164"/>
      <c r="Y35" s="164"/>
      <c r="Z35" s="164"/>
      <c r="AA35" s="164"/>
      <c r="AB35" s="164"/>
      <c r="AC35" s="164"/>
      <c r="AD35" s="164"/>
      <c r="AE35" s="164"/>
    </row>
    <row r="36" spans="1:31" hidden="1" x14ac:dyDescent="0.2">
      <c r="A36" s="137" t="s">
        <v>130</v>
      </c>
      <c r="B36" s="116">
        <v>0.05</v>
      </c>
      <c r="C36" s="205">
        <v>18.276299999999999</v>
      </c>
      <c r="D36" s="205">
        <v>21.168099999999999</v>
      </c>
      <c r="E36" s="205">
        <v>24.858799999999999</v>
      </c>
      <c r="F36" s="205">
        <v>28.374400000000001</v>
      </c>
      <c r="G36" s="205">
        <v>29.445900000000002</v>
      </c>
      <c r="H36" s="205">
        <v>30.642900000000001</v>
      </c>
      <c r="I36" s="205">
        <v>31.7651</v>
      </c>
      <c r="J36" s="205">
        <v>33.983699999999999</v>
      </c>
      <c r="K36" s="205">
        <v>35.005699999999997</v>
      </c>
      <c r="L36" s="201" t="s">
        <v>130</v>
      </c>
      <c r="M36" s="116">
        <f t="shared" si="6"/>
        <v>4.9993967632037076E-2</v>
      </c>
      <c r="N36" s="116">
        <f t="shared" si="0"/>
        <v>5.0004960317460261E-2</v>
      </c>
      <c r="O36" s="116">
        <f t="shared" si="1"/>
        <v>5.0002111932418075E-2</v>
      </c>
      <c r="P36" s="116">
        <f t="shared" si="2"/>
        <v>5.0009251378455452E-2</v>
      </c>
      <c r="Q36" s="116">
        <f t="shared" si="3"/>
        <v>5.0000534879491666E-2</v>
      </c>
      <c r="R36" s="116">
        <f t="shared" si="4"/>
        <v>5.0004111898463606E-2</v>
      </c>
      <c r="S36" s="116">
        <f t="shared" si="5"/>
        <v>4.9999173622014677E-2</v>
      </c>
      <c r="T36" s="116">
        <f t="shared" si="7"/>
        <v>5.0004171133899621E-2</v>
      </c>
      <c r="U36" s="162">
        <f t="shared" si="8"/>
        <v>4.9998800196767682E-2</v>
      </c>
      <c r="V36" s="159" t="s">
        <v>130</v>
      </c>
      <c r="W36" s="164"/>
      <c r="X36" s="164"/>
      <c r="Y36" s="164"/>
      <c r="Z36" s="164"/>
      <c r="AA36" s="164"/>
      <c r="AB36" s="164"/>
      <c r="AC36" s="164"/>
      <c r="AD36" s="164"/>
      <c r="AE36" s="164"/>
    </row>
    <row r="37" spans="1:31" hidden="1" x14ac:dyDescent="0.2">
      <c r="A37" s="137" t="s">
        <v>131</v>
      </c>
      <c r="B37" s="116">
        <v>0.02</v>
      </c>
      <c r="C37" s="205">
        <v>18.6419</v>
      </c>
      <c r="D37" s="205">
        <v>21.5914</v>
      </c>
      <c r="E37" s="205">
        <v>25.356200000000001</v>
      </c>
      <c r="F37" s="205">
        <v>28.9419</v>
      </c>
      <c r="G37" s="205">
        <v>30.034700000000001</v>
      </c>
      <c r="H37" s="205">
        <v>31.255700000000001</v>
      </c>
      <c r="I37" s="205">
        <v>32.400399999999998</v>
      </c>
      <c r="J37" s="205">
        <v>34.663400000000003</v>
      </c>
      <c r="K37" s="205">
        <v>35.705800000000004</v>
      </c>
      <c r="L37" s="201" t="s">
        <v>131</v>
      </c>
      <c r="M37" s="116">
        <f t="shared" si="6"/>
        <v>2.0004048959581567E-2</v>
      </c>
      <c r="N37" s="116">
        <f t="shared" si="0"/>
        <v>1.9997071064479153E-2</v>
      </c>
      <c r="O37" s="116">
        <f t="shared" si="1"/>
        <v>2.0009010893526739E-2</v>
      </c>
      <c r="P37" s="116">
        <f t="shared" si="2"/>
        <v>2.0000422916431677E-2</v>
      </c>
      <c r="Q37" s="116">
        <f t="shared" si="3"/>
        <v>1.9995992650929301E-2</v>
      </c>
      <c r="R37" s="116">
        <f t="shared" si="4"/>
        <v>1.9998107228754457E-2</v>
      </c>
      <c r="S37" s="116">
        <f t="shared" si="5"/>
        <v>1.999993703781815E-2</v>
      </c>
      <c r="T37" s="116">
        <f t="shared" si="7"/>
        <v>2.0000765072667306E-2</v>
      </c>
      <c r="U37" s="162">
        <f t="shared" si="8"/>
        <v>1.9999600065132427E-2</v>
      </c>
      <c r="V37" s="159" t="s">
        <v>131</v>
      </c>
      <c r="W37" s="164"/>
      <c r="X37" s="164"/>
      <c r="Y37" s="164"/>
      <c r="Z37" s="164"/>
      <c r="AA37" s="164"/>
      <c r="AB37" s="164"/>
      <c r="AC37" s="164"/>
      <c r="AD37" s="164"/>
      <c r="AE37" s="164"/>
    </row>
    <row r="38" spans="1:31" hidden="1" x14ac:dyDescent="0.2">
      <c r="A38" s="137" t="s">
        <v>132</v>
      </c>
      <c r="B38" s="116">
        <v>0.02</v>
      </c>
      <c r="C38" s="205">
        <v>19.014700000000001</v>
      </c>
      <c r="D38" s="205">
        <v>22.023299999999999</v>
      </c>
      <c r="E38" s="205">
        <v>25.863299999999999</v>
      </c>
      <c r="F38" s="205">
        <v>29.520700000000001</v>
      </c>
      <c r="G38" s="205">
        <v>30.635400000000001</v>
      </c>
      <c r="H38" s="205">
        <v>31.8809</v>
      </c>
      <c r="I38" s="205">
        <v>33.048499999999997</v>
      </c>
      <c r="J38" s="205">
        <v>35.3566</v>
      </c>
      <c r="K38" s="205">
        <v>36.419899999999998</v>
      </c>
      <c r="L38" s="201" t="s">
        <v>132</v>
      </c>
      <c r="M38" s="116">
        <f t="shared" si="6"/>
        <v>1.9997961581169385E-2</v>
      </c>
      <c r="N38" s="116">
        <f t="shared" si="0"/>
        <v>2.0003334661022391E-2</v>
      </c>
      <c r="O38" s="116">
        <f t="shared" si="1"/>
        <v>1.9999053485932342E-2</v>
      </c>
      <c r="P38" s="116">
        <f t="shared" si="2"/>
        <v>1.9998687024694338E-2</v>
      </c>
      <c r="Q38" s="116">
        <f t="shared" si="3"/>
        <v>2.0000199768933927E-2</v>
      </c>
      <c r="R38" s="116">
        <f t="shared" si="4"/>
        <v>2.0002751498126727E-2</v>
      </c>
      <c r="S38" s="116">
        <f t="shared" si="5"/>
        <v>2.0002839471117626E-2</v>
      </c>
      <c r="T38" s="116">
        <f t="shared" si="7"/>
        <v>1.9998038276683686E-2</v>
      </c>
      <c r="U38" s="162">
        <f t="shared" si="8"/>
        <v>1.9999551893529758E-2</v>
      </c>
      <c r="V38" s="159" t="s">
        <v>132</v>
      </c>
      <c r="W38" s="164"/>
      <c r="X38" s="164"/>
      <c r="Y38" s="164"/>
      <c r="Z38" s="164"/>
      <c r="AA38" s="164"/>
      <c r="AB38" s="164"/>
      <c r="AC38" s="164"/>
      <c r="AD38" s="164"/>
      <c r="AE38" s="164"/>
    </row>
    <row r="39" spans="1:31" hidden="1" x14ac:dyDescent="0.2">
      <c r="A39" s="137" t="s">
        <v>133</v>
      </c>
      <c r="B39" s="116">
        <v>0.02</v>
      </c>
      <c r="C39" s="205">
        <v>19.395</v>
      </c>
      <c r="D39" s="205">
        <v>22.463699999999999</v>
      </c>
      <c r="E39" s="205">
        <v>26.380600000000001</v>
      </c>
      <c r="F39" s="205">
        <v>30.1111</v>
      </c>
      <c r="G39" s="205">
        <v>31.248000000000001</v>
      </c>
      <c r="H39" s="205">
        <v>32.518599999999999</v>
      </c>
      <c r="I39" s="205">
        <v>33.709499999999998</v>
      </c>
      <c r="J39" s="205">
        <v>36.063800000000001</v>
      </c>
      <c r="K39" s="205">
        <v>37.148299999999999</v>
      </c>
      <c r="L39" s="201" t="s">
        <v>133</v>
      </c>
      <c r="M39" s="116">
        <f t="shared" si="6"/>
        <v>2.0000315545341145E-2</v>
      </c>
      <c r="N39" s="116">
        <f t="shared" si="0"/>
        <v>1.9997003173911284E-2</v>
      </c>
      <c r="O39" s="116">
        <f t="shared" si="1"/>
        <v>2.0001314604091602E-2</v>
      </c>
      <c r="P39" s="116">
        <f t="shared" si="2"/>
        <v>1.9999525756503028E-2</v>
      </c>
      <c r="Q39" s="116">
        <f t="shared" si="3"/>
        <v>1.9996474666562229E-2</v>
      </c>
      <c r="R39" s="116">
        <f t="shared" si="4"/>
        <v>2.0002572072933916E-2</v>
      </c>
      <c r="S39" s="116">
        <f t="shared" si="5"/>
        <v>2.0000907756781743E-2</v>
      </c>
      <c r="T39" s="116">
        <f t="shared" si="7"/>
        <v>2.0001923261852107E-2</v>
      </c>
      <c r="U39" s="162">
        <f t="shared" si="8"/>
        <v>2.0000054915032733E-2</v>
      </c>
      <c r="V39" s="159" t="s">
        <v>133</v>
      </c>
      <c r="W39" s="164"/>
      <c r="X39" s="164"/>
      <c r="Y39" s="164"/>
      <c r="Z39" s="164"/>
      <c r="AA39" s="164"/>
      <c r="AB39" s="164"/>
      <c r="AC39" s="164"/>
      <c r="AD39" s="164"/>
      <c r="AE39" s="164"/>
    </row>
    <row r="40" spans="1:31" hidden="1" x14ac:dyDescent="0.2">
      <c r="A40" s="137" t="s">
        <v>134</v>
      </c>
      <c r="B40" s="116">
        <v>0.02</v>
      </c>
      <c r="C40" s="205">
        <v>19.783000000000001</v>
      </c>
      <c r="D40" s="205">
        <v>22.9132</v>
      </c>
      <c r="E40" s="205">
        <v>26.908200000000001</v>
      </c>
      <c r="F40" s="205">
        <v>30.7134</v>
      </c>
      <c r="G40" s="205">
        <v>31.873000000000001</v>
      </c>
      <c r="H40" s="205">
        <v>33.168999999999997</v>
      </c>
      <c r="I40" s="205">
        <v>34.383699999999997</v>
      </c>
      <c r="J40" s="205">
        <v>36.7851</v>
      </c>
      <c r="K40" s="205">
        <v>37.891300000000001</v>
      </c>
      <c r="L40" s="201" t="s">
        <v>134</v>
      </c>
      <c r="M40" s="116">
        <f t="shared" si="6"/>
        <v>2.0005155968033084E-2</v>
      </c>
      <c r="N40" s="116">
        <f t="shared" si="0"/>
        <v>2.0010060675667875E-2</v>
      </c>
      <c r="O40" s="116">
        <f t="shared" si="1"/>
        <v>1.9999545120277764E-2</v>
      </c>
      <c r="P40" s="116">
        <f t="shared" si="2"/>
        <v>2.0002590406859914E-2</v>
      </c>
      <c r="Q40" s="116">
        <f t="shared" si="3"/>
        <v>2.0001280081925244E-2</v>
      </c>
      <c r="R40" s="116">
        <f t="shared" si="4"/>
        <v>2.00008610456784E-2</v>
      </c>
      <c r="S40" s="116">
        <f t="shared" si="5"/>
        <v>2.0000296652279002E-2</v>
      </c>
      <c r="T40" s="116">
        <f t="shared" si="7"/>
        <v>2.0000665487275311E-2</v>
      </c>
      <c r="U40" s="162">
        <f t="shared" si="8"/>
        <v>2.0000915250496042E-2</v>
      </c>
      <c r="V40" s="159" t="s">
        <v>134</v>
      </c>
      <c r="W40" s="164"/>
      <c r="X40" s="164"/>
      <c r="Y40" s="164"/>
      <c r="Z40" s="164"/>
      <c r="AA40" s="164"/>
      <c r="AB40" s="164"/>
      <c r="AC40" s="164"/>
      <c r="AD40" s="164"/>
      <c r="AE40" s="164"/>
    </row>
    <row r="41" spans="1:31" hidden="1" x14ac:dyDescent="0.2">
      <c r="A41" s="137" t="s">
        <v>135</v>
      </c>
      <c r="B41" s="116">
        <v>0.02</v>
      </c>
      <c r="C41" s="205">
        <v>20.1785</v>
      </c>
      <c r="D41" s="205">
        <v>23.371400000000001</v>
      </c>
      <c r="E41" s="205">
        <v>27.446300000000001</v>
      </c>
      <c r="F41" s="205">
        <v>31.3277</v>
      </c>
      <c r="G41" s="205">
        <v>32.510599999999997</v>
      </c>
      <c r="H41" s="205">
        <v>33.832500000000003</v>
      </c>
      <c r="I41" s="205">
        <v>35.071399999999997</v>
      </c>
      <c r="J41" s="205">
        <v>37.520699999999998</v>
      </c>
      <c r="K41" s="205">
        <v>38.649099999999997</v>
      </c>
      <c r="L41" s="201" t="s">
        <v>135</v>
      </c>
      <c r="M41" s="116">
        <f t="shared" si="6"/>
        <v>1.9991912247889522E-2</v>
      </c>
      <c r="N41" s="116">
        <f t="shared" si="0"/>
        <v>1.9997206850199949E-2</v>
      </c>
      <c r="O41" s="116">
        <f t="shared" si="1"/>
        <v>1.9997621542875408E-2</v>
      </c>
      <c r="P41" s="116">
        <f t="shared" si="2"/>
        <v>2.0001041890510333E-2</v>
      </c>
      <c r="Q41" s="116">
        <f t="shared" si="3"/>
        <v>2.0004392432466208E-2</v>
      </c>
      <c r="R41" s="116">
        <f t="shared" si="4"/>
        <v>2.0003617835931329E-2</v>
      </c>
      <c r="S41" s="116">
        <f t="shared" si="5"/>
        <v>2.0000756172256027E-2</v>
      </c>
      <c r="T41" s="116">
        <f t="shared" si="7"/>
        <v>1.9997227138161867E-2</v>
      </c>
      <c r="U41" s="162">
        <f t="shared" si="8"/>
        <v>1.9999313826656675E-2</v>
      </c>
      <c r="V41" s="159" t="s">
        <v>135</v>
      </c>
      <c r="W41" s="164"/>
      <c r="X41" s="164"/>
      <c r="Y41" s="164"/>
      <c r="Z41" s="164"/>
      <c r="AA41" s="164"/>
      <c r="AB41" s="164"/>
      <c r="AC41" s="164"/>
      <c r="AD41" s="164"/>
      <c r="AE41" s="164"/>
    </row>
    <row r="42" spans="1:31" hidden="1" x14ac:dyDescent="0.2">
      <c r="A42" s="137" t="s">
        <v>136</v>
      </c>
      <c r="B42" s="116">
        <v>0.02</v>
      </c>
      <c r="C42" s="205">
        <v>20.5823</v>
      </c>
      <c r="D42" s="205">
        <v>23.838799999999999</v>
      </c>
      <c r="E42" s="205">
        <v>27.9953</v>
      </c>
      <c r="F42" s="205">
        <v>31.9541</v>
      </c>
      <c r="G42" s="205">
        <v>33.160699999999999</v>
      </c>
      <c r="H42" s="205">
        <v>34.509</v>
      </c>
      <c r="I42" s="205">
        <v>35.7729</v>
      </c>
      <c r="J42" s="205">
        <v>38.271099999999997</v>
      </c>
      <c r="K42" s="205">
        <v>39.4221</v>
      </c>
      <c r="L42" s="201" t="s">
        <v>136</v>
      </c>
      <c r="M42" s="116">
        <f t="shared" si="6"/>
        <v>2.0011398270436374E-2</v>
      </c>
      <c r="N42" s="116">
        <f t="shared" si="0"/>
        <v>1.9998801954525521E-2</v>
      </c>
      <c r="O42" s="116">
        <f t="shared" si="1"/>
        <v>2.0002696173983359E-2</v>
      </c>
      <c r="P42" s="116">
        <f t="shared" si="2"/>
        <v>1.9995084222588964E-2</v>
      </c>
      <c r="Q42" s="116">
        <f t="shared" si="3"/>
        <v>1.9996554969763769E-2</v>
      </c>
      <c r="R42" s="116">
        <f t="shared" si="4"/>
        <v>1.9995566393260833E-2</v>
      </c>
      <c r="S42" s="116">
        <f t="shared" si="5"/>
        <v>2.0002052954829375E-2</v>
      </c>
      <c r="T42" s="116">
        <f t="shared" si="7"/>
        <v>1.9999626872632948E-2</v>
      </c>
      <c r="U42" s="162">
        <f t="shared" si="8"/>
        <v>2.000046572882689E-2</v>
      </c>
      <c r="V42" s="159" t="s">
        <v>136</v>
      </c>
      <c r="W42" s="164"/>
      <c r="X42" s="164"/>
      <c r="Y42" s="164"/>
      <c r="Z42" s="164"/>
      <c r="AA42" s="164"/>
      <c r="AB42" s="164"/>
      <c r="AC42" s="164"/>
      <c r="AD42" s="164"/>
      <c r="AE42" s="164"/>
    </row>
    <row r="43" spans="1:31" hidden="1" x14ac:dyDescent="0.2">
      <c r="A43" s="137" t="s">
        <v>137</v>
      </c>
      <c r="B43" s="116">
        <v>0.02</v>
      </c>
      <c r="C43" s="205">
        <v>20.9939</v>
      </c>
      <c r="D43" s="205">
        <v>24.3157</v>
      </c>
      <c r="E43" s="205">
        <v>28.555099999999999</v>
      </c>
      <c r="F43" s="205">
        <v>32.593200000000003</v>
      </c>
      <c r="G43" s="205">
        <v>33.823900000000002</v>
      </c>
      <c r="H43" s="205">
        <v>35.199100000000001</v>
      </c>
      <c r="I43" s="205">
        <v>36.488300000000002</v>
      </c>
      <c r="J43" s="205">
        <v>39.0366</v>
      </c>
      <c r="K43" s="205">
        <v>40.210500000000003</v>
      </c>
      <c r="L43" s="201" t="s">
        <v>137</v>
      </c>
      <c r="M43" s="116">
        <f t="shared" si="6"/>
        <v>1.9997765069987319E-2</v>
      </c>
      <c r="N43" s="116">
        <f t="shared" si="0"/>
        <v>2.0005201604107611E-2</v>
      </c>
      <c r="O43" s="116">
        <f t="shared" si="1"/>
        <v>1.9996213650148389E-2</v>
      </c>
      <c r="P43" s="116">
        <f t="shared" si="2"/>
        <v>2.000056330799499E-2</v>
      </c>
      <c r="Q43" s="116">
        <f t="shared" si="3"/>
        <v>1.9999577813496199E-2</v>
      </c>
      <c r="R43" s="116">
        <f t="shared" si="4"/>
        <v>1.9997681764177492E-2</v>
      </c>
      <c r="S43" s="116">
        <f t="shared" si="5"/>
        <v>1.9998378660941733E-2</v>
      </c>
      <c r="T43" s="116">
        <f t="shared" si="7"/>
        <v>2.0002038091405865E-2</v>
      </c>
      <c r="U43" s="162">
        <f t="shared" si="8"/>
        <v>1.9998934607745475E-2</v>
      </c>
      <c r="V43" s="159" t="s">
        <v>137</v>
      </c>
      <c r="W43" s="164"/>
      <c r="X43" s="164"/>
      <c r="Y43" s="164"/>
      <c r="Z43" s="164"/>
      <c r="AA43" s="164"/>
      <c r="AB43" s="164"/>
      <c r="AC43" s="164"/>
      <c r="AD43" s="164"/>
      <c r="AE43" s="164"/>
    </row>
    <row r="44" spans="1:31" hidden="1" x14ac:dyDescent="0.2">
      <c r="A44" s="140" t="s">
        <v>185</v>
      </c>
      <c r="B44" s="202">
        <v>0.04</v>
      </c>
      <c r="C44" s="205">
        <v>21.833600000000001</v>
      </c>
      <c r="D44" s="205">
        <v>25.2883</v>
      </c>
      <c r="E44" s="205">
        <v>29.697399999999998</v>
      </c>
      <c r="F44" s="205">
        <v>33.896900000000002</v>
      </c>
      <c r="G44" s="205">
        <v>35.176900000000003</v>
      </c>
      <c r="H44" s="205">
        <v>36.607199999999999</v>
      </c>
      <c r="I44" s="205">
        <v>37.947800000000001</v>
      </c>
      <c r="J44" s="205">
        <v>40.597999999999999</v>
      </c>
      <c r="K44" s="205">
        <v>41.818899999999999</v>
      </c>
      <c r="L44" s="201" t="s">
        <v>185</v>
      </c>
      <c r="M44" s="116">
        <f t="shared" si="6"/>
        <v>3.9997332558505114E-2</v>
      </c>
      <c r="N44" s="116">
        <f t="shared" si="0"/>
        <v>3.999884848061129E-2</v>
      </c>
      <c r="O44" s="116">
        <f t="shared" si="1"/>
        <v>4.0003361921338E-2</v>
      </c>
      <c r="P44" s="116">
        <f t="shared" si="2"/>
        <v>3.9999140925100915E-2</v>
      </c>
      <c r="Q44" s="116">
        <f t="shared" si="3"/>
        <v>4.0001300855312408E-2</v>
      </c>
      <c r="R44" s="116">
        <f t="shared" si="4"/>
        <v>4.0003863735152245E-2</v>
      </c>
      <c r="S44" s="116">
        <f t="shared" si="5"/>
        <v>3.9999123006552742E-2</v>
      </c>
      <c r="T44" s="116">
        <f t="shared" si="7"/>
        <v>3.9998360512954481E-2</v>
      </c>
      <c r="U44" s="162">
        <f t="shared" si="8"/>
        <v>3.9999502617475431E-2</v>
      </c>
      <c r="V44" s="159" t="s">
        <v>185</v>
      </c>
      <c r="W44" s="164"/>
      <c r="X44" s="164"/>
      <c r="Y44" s="164"/>
      <c r="Z44" s="164"/>
      <c r="AA44" s="164"/>
      <c r="AB44" s="164"/>
      <c r="AC44" s="164"/>
      <c r="AD44" s="164"/>
      <c r="AE44" s="164"/>
    </row>
    <row r="45" spans="1:31" hidden="1" x14ac:dyDescent="0.2"/>
    <row r="46" spans="1:31" ht="15.75" hidden="1" x14ac:dyDescent="0.2">
      <c r="A46" s="155" t="s">
        <v>269</v>
      </c>
      <c r="B46" s="156"/>
      <c r="C46" s="156"/>
      <c r="D46" s="156"/>
      <c r="E46" s="156"/>
      <c r="F46" s="156"/>
      <c r="G46" s="156"/>
      <c r="H46" s="156"/>
      <c r="I46" s="156"/>
      <c r="K46" s="401" t="s">
        <v>248</v>
      </c>
      <c r="L46" s="133"/>
      <c r="M46" s="82" t="s">
        <v>250</v>
      </c>
      <c r="V46" s="82" t="s">
        <v>251</v>
      </c>
    </row>
    <row r="47" spans="1:31" hidden="1" x14ac:dyDescent="0.2">
      <c r="A47" s="207"/>
      <c r="B47" s="208">
        <v>110</v>
      </c>
      <c r="C47" s="208">
        <v>111</v>
      </c>
      <c r="D47" s="208">
        <v>112</v>
      </c>
      <c r="E47" s="208" t="s">
        <v>268</v>
      </c>
      <c r="F47" s="208">
        <v>113</v>
      </c>
      <c r="G47" s="208">
        <v>114</v>
      </c>
      <c r="H47" s="208">
        <v>115</v>
      </c>
      <c r="I47" s="208">
        <v>116</v>
      </c>
      <c r="J47" s="208">
        <v>117</v>
      </c>
      <c r="K47" s="209">
        <v>118</v>
      </c>
      <c r="L47" s="200" t="s">
        <v>62</v>
      </c>
      <c r="M47" s="158">
        <v>110</v>
      </c>
      <c r="N47" s="158">
        <v>111</v>
      </c>
      <c r="O47" s="158">
        <v>112</v>
      </c>
      <c r="P47" s="158">
        <v>113</v>
      </c>
      <c r="Q47" s="158">
        <v>114</v>
      </c>
      <c r="R47" s="158">
        <v>115</v>
      </c>
      <c r="S47" s="158">
        <v>116</v>
      </c>
      <c r="T47" s="158">
        <v>117</v>
      </c>
      <c r="U47" s="158">
        <v>118</v>
      </c>
      <c r="V47" s="158" t="s">
        <v>62</v>
      </c>
      <c r="W47" s="158">
        <v>110</v>
      </c>
      <c r="X47" s="158">
        <v>111</v>
      </c>
      <c r="Y47" s="158">
        <v>112</v>
      </c>
      <c r="Z47" s="158">
        <v>113</v>
      </c>
      <c r="AA47" s="158">
        <v>114</v>
      </c>
      <c r="AB47" s="158">
        <v>115</v>
      </c>
      <c r="AC47" s="158">
        <v>116</v>
      </c>
      <c r="AD47" s="158">
        <v>117</v>
      </c>
      <c r="AE47" s="158">
        <v>118</v>
      </c>
    </row>
    <row r="48" spans="1:31" hidden="1" x14ac:dyDescent="0.2">
      <c r="A48" s="392" t="s">
        <v>270</v>
      </c>
      <c r="B48" s="228">
        <f>C32*1.015</f>
        <v>15.152630499999997</v>
      </c>
      <c r="C48" s="228">
        <f>D32*1.015</f>
        <v>17.550872499999997</v>
      </c>
      <c r="D48" s="228">
        <f>E32*1.015</f>
        <v>20.609879499999998</v>
      </c>
      <c r="E48" s="228">
        <f>D48+1</f>
        <v>21.609879499999998</v>
      </c>
      <c r="F48" s="228">
        <f t="shared" ref="F48:K48" si="9">F32*1.015</f>
        <v>23.525060999999997</v>
      </c>
      <c r="G48" s="228">
        <f t="shared" si="9"/>
        <v>24.414099499999999</v>
      </c>
      <c r="H48" s="228">
        <f t="shared" si="9"/>
        <v>25.406160499999999</v>
      </c>
      <c r="I48" s="228">
        <f t="shared" si="9"/>
        <v>26.336509499999995</v>
      </c>
      <c r="J48" s="228">
        <f t="shared" si="9"/>
        <v>28.176196999999995</v>
      </c>
      <c r="K48" s="190">
        <f t="shared" si="9"/>
        <v>29.023924999999995</v>
      </c>
      <c r="L48" s="201" t="s">
        <v>270</v>
      </c>
      <c r="M48" s="119"/>
      <c r="N48" s="119"/>
      <c r="O48" s="119"/>
      <c r="P48" s="119"/>
      <c r="Q48" s="119"/>
      <c r="R48" s="119"/>
      <c r="S48" s="119"/>
      <c r="T48" s="119"/>
      <c r="U48" s="119"/>
      <c r="V48" s="159" t="s">
        <v>270</v>
      </c>
      <c r="W48" s="163">
        <f>(B48-C32)/C32</f>
        <v>1.4999999999999869E-2</v>
      </c>
      <c r="X48" s="163">
        <f>(C48-D32)/D32</f>
        <v>1.4999999999999873E-2</v>
      </c>
      <c r="Y48" s="163">
        <f>(D48-E32)/E32</f>
        <v>1.4999999999999958E-2</v>
      </c>
      <c r="Z48" s="163">
        <f t="shared" ref="Z48:AE48" si="10">(F48-F32)/F32</f>
        <v>1.4999999999999944E-2</v>
      </c>
      <c r="AA48" s="163">
        <f t="shared" si="10"/>
        <v>1.4999999999999951E-2</v>
      </c>
      <c r="AB48" s="163">
        <f t="shared" si="10"/>
        <v>1.4999999999999963E-2</v>
      </c>
      <c r="AC48" s="163">
        <f t="shared" si="10"/>
        <v>1.4999999999999855E-2</v>
      </c>
      <c r="AD48" s="163">
        <f t="shared" si="10"/>
        <v>1.4999999999999869E-2</v>
      </c>
      <c r="AE48" s="163">
        <f t="shared" si="10"/>
        <v>1.4999999999999861E-2</v>
      </c>
    </row>
    <row r="49" spans="1:31" hidden="1" x14ac:dyDescent="0.2">
      <c r="A49" s="160"/>
      <c r="B49" s="393"/>
      <c r="C49" s="394"/>
      <c r="D49" s="394"/>
      <c r="E49" s="394"/>
      <c r="F49" s="394"/>
      <c r="G49" s="394"/>
      <c r="H49" s="394"/>
      <c r="I49" s="394"/>
      <c r="J49" s="394"/>
      <c r="K49" s="394"/>
      <c r="L49" s="111"/>
      <c r="V49" s="111"/>
      <c r="W49" s="395"/>
      <c r="X49" s="395"/>
      <c r="Y49" s="395"/>
      <c r="Z49" s="395"/>
      <c r="AA49" s="395"/>
      <c r="AB49" s="395"/>
      <c r="AC49" s="395"/>
      <c r="AD49" s="395"/>
      <c r="AE49" s="395"/>
    </row>
    <row r="50" spans="1:31" hidden="1" x14ac:dyDescent="0.2">
      <c r="A50" s="396" t="s">
        <v>95</v>
      </c>
      <c r="B50" s="397"/>
      <c r="C50" s="143"/>
      <c r="D50" s="144"/>
      <c r="E50" s="85" t="s">
        <v>2</v>
      </c>
      <c r="F50" s="143"/>
      <c r="G50" s="143"/>
      <c r="H50" s="143"/>
      <c r="I50" s="143"/>
      <c r="J50" s="145"/>
    </row>
    <row r="51" spans="1:31" hidden="1" x14ac:dyDescent="0.2">
      <c r="A51" s="129" t="s">
        <v>138</v>
      </c>
      <c r="B51" s="131"/>
      <c r="C51" s="130"/>
      <c r="D51" s="131"/>
      <c r="E51" s="131" t="s">
        <v>139</v>
      </c>
      <c r="F51" s="130"/>
      <c r="G51" s="130"/>
      <c r="H51" s="130"/>
      <c r="I51" s="130"/>
      <c r="J51" s="146"/>
    </row>
    <row r="52" spans="1:31" hidden="1" x14ac:dyDescent="0.2">
      <c r="A52" s="125"/>
      <c r="B52" s="126"/>
      <c r="D52" s="147">
        <v>1</v>
      </c>
      <c r="E52" s="111">
        <v>2</v>
      </c>
      <c r="F52" s="111">
        <v>3</v>
      </c>
      <c r="G52" s="111">
        <v>4</v>
      </c>
      <c r="J52" s="148"/>
    </row>
    <row r="53" spans="1:31" hidden="1" x14ac:dyDescent="0.2">
      <c r="A53" s="398" t="s">
        <v>270</v>
      </c>
      <c r="B53" s="399"/>
      <c r="C53" s="400"/>
      <c r="D53" s="141" t="e">
        <f>#REF!*1.015</f>
        <v>#REF!</v>
      </c>
      <c r="E53" s="141" t="e">
        <f>#REF!*1.015</f>
        <v>#REF!</v>
      </c>
      <c r="F53" s="141" t="e">
        <f>#REF!*1.015</f>
        <v>#REF!</v>
      </c>
      <c r="G53" s="141" t="e">
        <f>#REF!*1.015</f>
        <v>#REF!</v>
      </c>
      <c r="H53" s="130"/>
      <c r="I53" s="130"/>
      <c r="J53" s="146"/>
    </row>
    <row r="54" spans="1:31" hidden="1" x14ac:dyDescent="0.2"/>
    <row r="55" spans="1:31" ht="15.75" hidden="1" x14ac:dyDescent="0.2">
      <c r="A55" s="155" t="s">
        <v>269</v>
      </c>
      <c r="B55" s="156"/>
      <c r="C55" s="156"/>
      <c r="D55" s="156"/>
      <c r="E55" s="156"/>
      <c r="F55" s="156"/>
      <c r="G55" s="156"/>
      <c r="H55" s="156"/>
      <c r="I55" s="156"/>
      <c r="K55" s="401" t="s">
        <v>249</v>
      </c>
      <c r="L55" s="133"/>
      <c r="M55" s="82" t="s">
        <v>252</v>
      </c>
      <c r="V55" s="82" t="s">
        <v>253</v>
      </c>
    </row>
    <row r="56" spans="1:31" hidden="1" x14ac:dyDescent="0.2">
      <c r="A56" s="207"/>
      <c r="B56" s="208">
        <v>110</v>
      </c>
      <c r="C56" s="208">
        <v>111</v>
      </c>
      <c r="D56" s="208">
        <v>112</v>
      </c>
      <c r="E56" s="208" t="s">
        <v>268</v>
      </c>
      <c r="F56" s="208">
        <v>113</v>
      </c>
      <c r="G56" s="208">
        <v>114</v>
      </c>
      <c r="H56" s="208">
        <v>115</v>
      </c>
      <c r="I56" s="208">
        <v>116</v>
      </c>
      <c r="J56" s="208">
        <v>117</v>
      </c>
      <c r="K56" s="209">
        <v>118</v>
      </c>
      <c r="L56" s="200" t="s">
        <v>62</v>
      </c>
      <c r="M56" s="158">
        <v>110</v>
      </c>
      <c r="N56" s="158">
        <v>111</v>
      </c>
      <c r="O56" s="158">
        <v>112</v>
      </c>
      <c r="P56" s="158">
        <v>113</v>
      </c>
      <c r="Q56" s="158">
        <v>114</v>
      </c>
      <c r="R56" s="158">
        <v>115</v>
      </c>
      <c r="S56" s="158">
        <v>116</v>
      </c>
      <c r="T56" s="158">
        <v>117</v>
      </c>
      <c r="U56" s="158">
        <v>118</v>
      </c>
      <c r="V56" s="158" t="s">
        <v>62</v>
      </c>
      <c r="W56" s="158">
        <v>110</v>
      </c>
      <c r="X56" s="158">
        <v>111</v>
      </c>
      <c r="Y56" s="158">
        <v>112</v>
      </c>
      <c r="Z56" s="158">
        <v>113</v>
      </c>
      <c r="AA56" s="158">
        <v>114</v>
      </c>
      <c r="AB56" s="158">
        <v>115</v>
      </c>
      <c r="AC56" s="158">
        <v>116</v>
      </c>
      <c r="AD56" s="158">
        <v>117</v>
      </c>
      <c r="AE56" s="158">
        <v>118</v>
      </c>
    </row>
    <row r="57" spans="1:31" hidden="1" x14ac:dyDescent="0.2">
      <c r="A57" s="392" t="s">
        <v>270</v>
      </c>
      <c r="B57" s="228">
        <f t="shared" ref="B57:K57" si="11">B48*1.02</f>
        <v>15.455683109999997</v>
      </c>
      <c r="C57" s="228">
        <f t="shared" si="11"/>
        <v>17.901889949999997</v>
      </c>
      <c r="D57" s="228">
        <f t="shared" si="11"/>
        <v>21.02207709</v>
      </c>
      <c r="E57" s="228">
        <f t="shared" si="11"/>
        <v>22.042077089999999</v>
      </c>
      <c r="F57" s="228">
        <f t="shared" si="11"/>
        <v>23.995562219999997</v>
      </c>
      <c r="G57" s="228">
        <f t="shared" si="11"/>
        <v>24.90238149</v>
      </c>
      <c r="H57" s="228">
        <f t="shared" si="11"/>
        <v>25.914283709999999</v>
      </c>
      <c r="I57" s="228">
        <f t="shared" si="11"/>
        <v>26.863239689999997</v>
      </c>
      <c r="J57" s="228">
        <f t="shared" si="11"/>
        <v>28.739720939999994</v>
      </c>
      <c r="K57" s="190">
        <f t="shared" si="11"/>
        <v>29.604403499999997</v>
      </c>
      <c r="L57" s="201" t="s">
        <v>270</v>
      </c>
      <c r="M57" s="119"/>
      <c r="N57" s="119"/>
      <c r="O57" s="119"/>
      <c r="P57" s="119"/>
      <c r="Q57" s="119"/>
      <c r="R57" s="119"/>
      <c r="S57" s="119"/>
      <c r="T57" s="119"/>
      <c r="U57" s="119"/>
      <c r="V57" s="159" t="s">
        <v>270</v>
      </c>
      <c r="W57" s="163">
        <f>(B57-B48)/B48</f>
        <v>0.02</v>
      </c>
      <c r="X57" s="163">
        <f>(C57-C48)/C48</f>
        <v>2.0000000000000032E-2</v>
      </c>
      <c r="Y57" s="163">
        <f>(D57-D48)/D48</f>
        <v>2.0000000000000084E-2</v>
      </c>
      <c r="Z57" s="163">
        <f t="shared" ref="Z57:AE57" si="12">(F57-F48)/F48</f>
        <v>1.9999999999999966E-2</v>
      </c>
      <c r="AA57" s="163">
        <f t="shared" si="12"/>
        <v>2.0000000000000035E-2</v>
      </c>
      <c r="AB57" s="163">
        <f t="shared" si="12"/>
        <v>2.0000000000000035E-2</v>
      </c>
      <c r="AC57" s="163">
        <f t="shared" si="12"/>
        <v>2.0000000000000084E-2</v>
      </c>
      <c r="AD57" s="163">
        <f t="shared" si="12"/>
        <v>1.999999999999999E-2</v>
      </c>
      <c r="AE57" s="163">
        <f t="shared" si="12"/>
        <v>2.0000000000000063E-2</v>
      </c>
    </row>
    <row r="58" spans="1:31" hidden="1" x14ac:dyDescent="0.2">
      <c r="A58" s="160"/>
      <c r="B58" s="393"/>
      <c r="C58" s="394"/>
      <c r="D58" s="394"/>
      <c r="E58" s="394"/>
      <c r="F58" s="394"/>
      <c r="G58" s="394"/>
      <c r="H58" s="394"/>
      <c r="I58" s="394"/>
      <c r="J58" s="394"/>
      <c r="K58" s="394"/>
      <c r="L58" s="111"/>
      <c r="V58" s="111"/>
      <c r="W58" s="395"/>
      <c r="X58" s="395"/>
      <c r="Y58" s="395"/>
      <c r="Z58" s="395"/>
      <c r="AA58" s="395"/>
      <c r="AB58" s="395"/>
      <c r="AC58" s="395"/>
      <c r="AD58" s="395"/>
      <c r="AE58" s="395"/>
    </row>
    <row r="59" spans="1:31" hidden="1" x14ac:dyDescent="0.2">
      <c r="A59" s="396" t="s">
        <v>95</v>
      </c>
      <c r="B59" s="397"/>
      <c r="C59" s="143"/>
      <c r="D59" s="144"/>
      <c r="E59" s="85" t="s">
        <v>2</v>
      </c>
      <c r="F59" s="143"/>
      <c r="G59" s="143"/>
      <c r="H59" s="143"/>
      <c r="I59" s="143"/>
      <c r="J59" s="145"/>
    </row>
    <row r="60" spans="1:31" hidden="1" x14ac:dyDescent="0.2">
      <c r="A60" s="129" t="s">
        <v>138</v>
      </c>
      <c r="B60" s="131"/>
      <c r="C60" s="130"/>
      <c r="D60" s="131"/>
      <c r="E60" s="131" t="s">
        <v>139</v>
      </c>
      <c r="F60" s="130"/>
      <c r="G60" s="130"/>
      <c r="H60" s="130"/>
      <c r="I60" s="130"/>
      <c r="J60" s="146"/>
    </row>
    <row r="61" spans="1:31" hidden="1" x14ac:dyDescent="0.2">
      <c r="A61" s="125"/>
      <c r="B61" s="126"/>
      <c r="D61" s="147">
        <v>1</v>
      </c>
      <c r="E61" s="111">
        <v>2</v>
      </c>
      <c r="F61" s="111">
        <v>3</v>
      </c>
      <c r="G61" s="111">
        <v>4</v>
      </c>
      <c r="J61" s="148"/>
    </row>
    <row r="62" spans="1:31" hidden="1" x14ac:dyDescent="0.2">
      <c r="A62" s="398" t="s">
        <v>270</v>
      </c>
      <c r="B62" s="399"/>
      <c r="C62" s="400"/>
      <c r="D62" s="141" t="e">
        <f>D53*1.02</f>
        <v>#REF!</v>
      </c>
      <c r="E62" s="141" t="e">
        <f>E53*1.02</f>
        <v>#REF!</v>
      </c>
      <c r="F62" s="141" t="e">
        <f>F53*1.02</f>
        <v>#REF!</v>
      </c>
      <c r="G62" s="141" t="e">
        <f>G53*1.02</f>
        <v>#REF!</v>
      </c>
      <c r="H62" s="130"/>
      <c r="I62" s="130"/>
      <c r="J62" s="146"/>
    </row>
    <row r="63" spans="1:31" hidden="1" x14ac:dyDescent="0.2"/>
    <row r="64" spans="1:31" ht="15.75" hidden="1" x14ac:dyDescent="0.2">
      <c r="A64" s="155" t="s">
        <v>269</v>
      </c>
      <c r="B64" s="156"/>
      <c r="C64" s="156"/>
      <c r="D64" s="156"/>
      <c r="E64" s="156"/>
      <c r="F64" s="156"/>
      <c r="G64" s="156"/>
      <c r="H64" s="156"/>
      <c r="I64" s="156"/>
      <c r="K64" s="401" t="s">
        <v>254</v>
      </c>
      <c r="L64" s="133"/>
      <c r="M64" s="82" t="s">
        <v>255</v>
      </c>
      <c r="V64" s="82" t="s">
        <v>256</v>
      </c>
    </row>
    <row r="65" spans="1:31" hidden="1" x14ac:dyDescent="0.2">
      <c r="A65" s="207"/>
      <c r="B65" s="208">
        <v>110</v>
      </c>
      <c r="C65" s="208">
        <v>111</v>
      </c>
      <c r="D65" s="208">
        <v>112</v>
      </c>
      <c r="E65" s="208" t="s">
        <v>268</v>
      </c>
      <c r="F65" s="208">
        <v>113</v>
      </c>
      <c r="G65" s="208">
        <v>114</v>
      </c>
      <c r="H65" s="208">
        <v>115</v>
      </c>
      <c r="I65" s="208">
        <v>116</v>
      </c>
      <c r="J65" s="208">
        <v>117</v>
      </c>
      <c r="K65" s="209">
        <v>118</v>
      </c>
      <c r="L65" s="200" t="s">
        <v>62</v>
      </c>
      <c r="M65" s="158">
        <v>110</v>
      </c>
      <c r="N65" s="158">
        <v>111</v>
      </c>
      <c r="O65" s="158">
        <v>112</v>
      </c>
      <c r="P65" s="158">
        <v>113</v>
      </c>
      <c r="Q65" s="158">
        <v>114</v>
      </c>
      <c r="R65" s="158">
        <v>115</v>
      </c>
      <c r="S65" s="158">
        <v>116</v>
      </c>
      <c r="T65" s="158">
        <v>117</v>
      </c>
      <c r="U65" s="158">
        <v>118</v>
      </c>
      <c r="V65" s="158" t="s">
        <v>62</v>
      </c>
      <c r="W65" s="158">
        <v>110</v>
      </c>
      <c r="X65" s="158">
        <v>111</v>
      </c>
      <c r="Y65" s="158">
        <v>112</v>
      </c>
      <c r="Z65" s="158">
        <v>113</v>
      </c>
      <c r="AA65" s="158">
        <v>114</v>
      </c>
      <c r="AB65" s="158">
        <v>115</v>
      </c>
      <c r="AC65" s="158">
        <v>116</v>
      </c>
      <c r="AD65" s="158">
        <v>117</v>
      </c>
      <c r="AE65" s="158">
        <v>118</v>
      </c>
    </row>
    <row r="66" spans="1:31" hidden="1" x14ac:dyDescent="0.2">
      <c r="A66" s="392" t="s">
        <v>270</v>
      </c>
      <c r="B66" s="228">
        <f>B57*1.025</f>
        <v>15.842075187749996</v>
      </c>
      <c r="C66" s="228">
        <f>C57*1.025</f>
        <v>18.349437198749996</v>
      </c>
      <c r="D66" s="228">
        <f>D57*1.025</f>
        <v>21.547629017249999</v>
      </c>
      <c r="E66" s="228">
        <f>E57*1.025</f>
        <v>22.593129017249996</v>
      </c>
      <c r="F66" s="228">
        <f t="shared" ref="F66:K66" si="13">F57*1.025</f>
        <v>24.595451275499993</v>
      </c>
      <c r="G66" s="228">
        <f t="shared" si="13"/>
        <v>25.524941027249998</v>
      </c>
      <c r="H66" s="228">
        <f t="shared" si="13"/>
        <v>26.562140802749997</v>
      </c>
      <c r="I66" s="228">
        <f t="shared" si="13"/>
        <v>27.534820682249993</v>
      </c>
      <c r="J66" s="228">
        <f t="shared" si="13"/>
        <v>29.458213963499993</v>
      </c>
      <c r="K66" s="190">
        <f t="shared" si="13"/>
        <v>30.344513587499993</v>
      </c>
      <c r="L66" s="201" t="s">
        <v>270</v>
      </c>
      <c r="M66" s="119"/>
      <c r="N66" s="119"/>
      <c r="O66" s="119"/>
      <c r="P66" s="119"/>
      <c r="Q66" s="119"/>
      <c r="R66" s="119"/>
      <c r="S66" s="119"/>
      <c r="T66" s="119"/>
      <c r="U66" s="119"/>
      <c r="V66" s="159" t="s">
        <v>270</v>
      </c>
      <c r="W66" s="163">
        <f>(B66-B57)/B57</f>
        <v>2.4999999999999953E-2</v>
      </c>
      <c r="X66" s="163">
        <f>(C66-C57)/C57</f>
        <v>2.4999999999999922E-2</v>
      </c>
      <c r="Y66" s="163">
        <f>(D66-D57)/D57</f>
        <v>2.4999999999999981E-2</v>
      </c>
      <c r="Z66" s="163">
        <f t="shared" ref="Z66:AE66" si="14">(F66-F57)/F57</f>
        <v>2.4999999999999866E-2</v>
      </c>
      <c r="AA66" s="163">
        <f t="shared" si="14"/>
        <v>2.4999999999999925E-2</v>
      </c>
      <c r="AB66" s="163">
        <f t="shared" si="14"/>
        <v>2.4999999999999925E-2</v>
      </c>
      <c r="AC66" s="163">
        <f t="shared" si="14"/>
        <v>2.499999999999987E-2</v>
      </c>
      <c r="AD66" s="163">
        <f t="shared" si="14"/>
        <v>2.4999999999999967E-2</v>
      </c>
      <c r="AE66" s="163">
        <f t="shared" si="14"/>
        <v>2.4999999999999873E-2</v>
      </c>
    </row>
    <row r="67" spans="1:31" hidden="1" x14ac:dyDescent="0.2">
      <c r="A67" s="160"/>
      <c r="B67" s="393"/>
      <c r="C67" s="394"/>
      <c r="D67" s="394"/>
      <c r="E67" s="394"/>
      <c r="F67" s="394"/>
      <c r="G67" s="394"/>
      <c r="H67" s="394"/>
      <c r="I67" s="394"/>
      <c r="J67" s="394"/>
      <c r="K67" s="394"/>
      <c r="L67" s="111"/>
      <c r="V67" s="111"/>
      <c r="W67" s="395"/>
      <c r="X67" s="395"/>
      <c r="Y67" s="395"/>
      <c r="Z67" s="395"/>
      <c r="AA67" s="395"/>
      <c r="AB67" s="395"/>
      <c r="AC67" s="395"/>
      <c r="AD67" s="395"/>
      <c r="AE67" s="395"/>
    </row>
    <row r="68" spans="1:31" hidden="1" x14ac:dyDescent="0.2">
      <c r="A68" s="396" t="s">
        <v>95</v>
      </c>
      <c r="B68" s="397"/>
      <c r="C68" s="143"/>
      <c r="D68" s="144"/>
      <c r="E68" s="85" t="s">
        <v>2</v>
      </c>
      <c r="F68" s="143"/>
      <c r="G68" s="143"/>
      <c r="H68" s="143"/>
      <c r="I68" s="143"/>
      <c r="J68" s="145"/>
    </row>
    <row r="69" spans="1:31" hidden="1" x14ac:dyDescent="0.2">
      <c r="A69" s="129" t="s">
        <v>138</v>
      </c>
      <c r="B69" s="131"/>
      <c r="C69" s="130"/>
      <c r="D69" s="131"/>
      <c r="E69" s="131" t="s">
        <v>139</v>
      </c>
      <c r="F69" s="130"/>
      <c r="G69" s="130"/>
      <c r="H69" s="130"/>
      <c r="I69" s="130"/>
      <c r="J69" s="146"/>
    </row>
    <row r="70" spans="1:31" hidden="1" x14ac:dyDescent="0.2">
      <c r="A70" s="125"/>
      <c r="B70" s="126"/>
      <c r="D70" s="147">
        <v>1</v>
      </c>
      <c r="E70" s="111">
        <v>2</v>
      </c>
      <c r="F70" s="111">
        <v>3</v>
      </c>
      <c r="G70" s="111">
        <v>4</v>
      </c>
      <c r="J70" s="148"/>
    </row>
    <row r="71" spans="1:31" hidden="1" x14ac:dyDescent="0.2">
      <c r="A71" s="398" t="s">
        <v>270</v>
      </c>
      <c r="B71" s="399"/>
      <c r="C71" s="400"/>
      <c r="D71" s="141" t="e">
        <f>D62*1.025</f>
        <v>#REF!</v>
      </c>
      <c r="E71" s="141" t="e">
        <f>E62*1.025</f>
        <v>#REF!</v>
      </c>
      <c r="F71" s="141" t="e">
        <f>F62*1.025</f>
        <v>#REF!</v>
      </c>
      <c r="G71" s="141" t="e">
        <f>G62*1.025</f>
        <v>#REF!</v>
      </c>
      <c r="H71" s="130"/>
      <c r="I71" s="130"/>
      <c r="J71" s="146"/>
    </row>
    <row r="72" spans="1:31" hidden="1" x14ac:dyDescent="0.2"/>
    <row r="73" spans="1:31" ht="15.75" hidden="1" x14ac:dyDescent="0.2">
      <c r="A73" s="155" t="s">
        <v>269</v>
      </c>
      <c r="B73" s="156"/>
      <c r="C73" s="156"/>
      <c r="D73" s="156"/>
      <c r="E73" s="156"/>
      <c r="F73" s="156"/>
      <c r="G73" s="156"/>
      <c r="H73" s="156"/>
      <c r="I73" s="156"/>
      <c r="K73" s="401" t="s">
        <v>257</v>
      </c>
      <c r="L73" s="133"/>
      <c r="M73" s="82" t="s">
        <v>258</v>
      </c>
      <c r="V73" s="82" t="s">
        <v>259</v>
      </c>
    </row>
    <row r="74" spans="1:31" hidden="1" x14ac:dyDescent="0.2">
      <c r="A74" s="207"/>
      <c r="B74" s="208">
        <v>110</v>
      </c>
      <c r="C74" s="208">
        <v>111</v>
      </c>
      <c r="D74" s="208">
        <v>112</v>
      </c>
      <c r="E74" s="208" t="s">
        <v>268</v>
      </c>
      <c r="F74" s="208">
        <v>113</v>
      </c>
      <c r="G74" s="208">
        <v>114</v>
      </c>
      <c r="H74" s="208">
        <v>115</v>
      </c>
      <c r="I74" s="208">
        <v>116</v>
      </c>
      <c r="J74" s="208">
        <v>117</v>
      </c>
      <c r="K74" s="209">
        <v>118</v>
      </c>
      <c r="L74" s="200" t="s">
        <v>62</v>
      </c>
      <c r="M74" s="158">
        <v>110</v>
      </c>
      <c r="N74" s="158">
        <v>111</v>
      </c>
      <c r="O74" s="158">
        <v>112</v>
      </c>
      <c r="P74" s="158">
        <v>113</v>
      </c>
      <c r="Q74" s="158">
        <v>114</v>
      </c>
      <c r="R74" s="158">
        <v>115</v>
      </c>
      <c r="S74" s="158">
        <v>116</v>
      </c>
      <c r="T74" s="158">
        <v>117</v>
      </c>
      <c r="U74" s="158">
        <v>118</v>
      </c>
      <c r="V74" s="158" t="s">
        <v>62</v>
      </c>
      <c r="W74" s="158">
        <v>110</v>
      </c>
      <c r="X74" s="158">
        <v>111</v>
      </c>
      <c r="Y74" s="158">
        <v>112</v>
      </c>
      <c r="Z74" s="158">
        <v>113</v>
      </c>
      <c r="AA74" s="158">
        <v>114</v>
      </c>
      <c r="AB74" s="158">
        <v>115</v>
      </c>
      <c r="AC74" s="158">
        <v>116</v>
      </c>
      <c r="AD74" s="158">
        <v>117</v>
      </c>
      <c r="AE74" s="158">
        <v>118</v>
      </c>
    </row>
    <row r="75" spans="1:31" hidden="1" x14ac:dyDescent="0.2">
      <c r="A75" s="392" t="s">
        <v>270</v>
      </c>
      <c r="B75" s="228">
        <f>B66*1.0275</f>
        <v>16.277732255413124</v>
      </c>
      <c r="C75" s="228">
        <f>C66*1.0275</f>
        <v>18.854046721715623</v>
      </c>
      <c r="D75" s="228">
        <f>D66*1.0275</f>
        <v>22.140188815224377</v>
      </c>
      <c r="E75" s="228">
        <f>E66*1.0275</f>
        <v>23.214440065224373</v>
      </c>
      <c r="F75" s="228">
        <f t="shared" ref="F75:K75" si="15">F66*1.0275</f>
        <v>25.271826185576245</v>
      </c>
      <c r="G75" s="228">
        <f t="shared" si="15"/>
        <v>26.226876905499374</v>
      </c>
      <c r="H75" s="228">
        <f t="shared" si="15"/>
        <v>27.292599674825624</v>
      </c>
      <c r="I75" s="228">
        <f t="shared" si="15"/>
        <v>28.292028251011871</v>
      </c>
      <c r="J75" s="228">
        <f t="shared" si="15"/>
        <v>30.268314847496246</v>
      </c>
      <c r="K75" s="190">
        <f t="shared" si="15"/>
        <v>31.178987711156246</v>
      </c>
      <c r="L75" s="201" t="s">
        <v>270</v>
      </c>
      <c r="M75" s="119"/>
      <c r="N75" s="119"/>
      <c r="O75" s="119"/>
      <c r="P75" s="119"/>
      <c r="Q75" s="119"/>
      <c r="R75" s="119"/>
      <c r="S75" s="119"/>
      <c r="T75" s="119"/>
      <c r="U75" s="119"/>
      <c r="V75" s="159" t="s">
        <v>270</v>
      </c>
      <c r="W75" s="163">
        <f>(B75-B66)/B66</f>
        <v>2.7500000000000163E-2</v>
      </c>
      <c r="X75" s="163">
        <f>(C75-C66)/C66</f>
        <v>2.7500000000000097E-2</v>
      </c>
      <c r="Y75" s="163">
        <f>(D75-D66)/D66</f>
        <v>2.7500000000000129E-2</v>
      </c>
      <c r="Z75" s="163">
        <f t="shared" ref="Z75:AE75" si="16">(F75-F66)/F66</f>
        <v>2.7500000000000076E-2</v>
      </c>
      <c r="AA75" s="163">
        <f t="shared" si="16"/>
        <v>2.7500000000000045E-2</v>
      </c>
      <c r="AB75" s="163">
        <f t="shared" si="16"/>
        <v>2.7500000000000056E-2</v>
      </c>
      <c r="AC75" s="163">
        <f t="shared" si="16"/>
        <v>2.7500000000000108E-2</v>
      </c>
      <c r="AD75" s="163">
        <f t="shared" si="16"/>
        <v>2.750000000000009E-2</v>
      </c>
      <c r="AE75" s="163">
        <f t="shared" si="16"/>
        <v>2.7500000000000118E-2</v>
      </c>
    </row>
    <row r="76" spans="1:31" hidden="1" x14ac:dyDescent="0.2">
      <c r="A76" s="160"/>
      <c r="B76" s="393"/>
      <c r="C76" s="394"/>
      <c r="D76" s="394"/>
      <c r="E76" s="394"/>
      <c r="F76" s="394"/>
      <c r="G76" s="394"/>
      <c r="H76" s="394"/>
      <c r="I76" s="394"/>
      <c r="J76" s="394"/>
      <c r="K76" s="394"/>
      <c r="L76" s="111"/>
      <c r="V76" s="111"/>
      <c r="W76" s="395"/>
      <c r="X76" s="395"/>
      <c r="Y76" s="395"/>
      <c r="Z76" s="395"/>
      <c r="AA76" s="395"/>
      <c r="AB76" s="395"/>
      <c r="AC76" s="395"/>
      <c r="AD76" s="395"/>
      <c r="AE76" s="395"/>
    </row>
    <row r="77" spans="1:31" hidden="1" x14ac:dyDescent="0.2">
      <c r="A77" s="396" t="s">
        <v>95</v>
      </c>
      <c r="B77" s="397"/>
      <c r="C77" s="143"/>
      <c r="D77" s="144"/>
      <c r="E77" s="85" t="s">
        <v>2</v>
      </c>
      <c r="F77" s="143"/>
      <c r="G77" s="143"/>
      <c r="H77" s="143"/>
      <c r="I77" s="143"/>
      <c r="J77" s="145"/>
    </row>
    <row r="78" spans="1:31" hidden="1" x14ac:dyDescent="0.2">
      <c r="A78" s="129" t="s">
        <v>138</v>
      </c>
      <c r="B78" s="131"/>
      <c r="C78" s="130"/>
      <c r="D78" s="131"/>
      <c r="E78" s="131" t="s">
        <v>139</v>
      </c>
      <c r="F78" s="130"/>
      <c r="G78" s="130"/>
      <c r="H78" s="130"/>
      <c r="I78" s="130"/>
      <c r="J78" s="146"/>
    </row>
    <row r="79" spans="1:31" hidden="1" x14ac:dyDescent="0.2">
      <c r="A79" s="125"/>
      <c r="B79" s="126"/>
      <c r="D79" s="147">
        <v>1</v>
      </c>
      <c r="E79" s="111">
        <v>2</v>
      </c>
      <c r="F79" s="111">
        <v>3</v>
      </c>
      <c r="G79" s="111">
        <v>4</v>
      </c>
      <c r="J79" s="148"/>
    </row>
    <row r="80" spans="1:31" hidden="1" x14ac:dyDescent="0.2">
      <c r="A80" s="398" t="s">
        <v>270</v>
      </c>
      <c r="B80" s="399"/>
      <c r="C80" s="400"/>
      <c r="D80" s="141" t="e">
        <f>D71*1.0275</f>
        <v>#REF!</v>
      </c>
      <c r="E80" s="141" t="e">
        <f>E71*1.0275</f>
        <v>#REF!</v>
      </c>
      <c r="F80" s="141" t="e">
        <f>F71*1.0275</f>
        <v>#REF!</v>
      </c>
      <c r="G80" s="141" t="e">
        <f>G71*1.0275</f>
        <v>#REF!</v>
      </c>
      <c r="H80" s="130"/>
      <c r="I80" s="130"/>
      <c r="J80" s="146"/>
    </row>
    <row r="81" spans="1:31" hidden="1" x14ac:dyDescent="0.2"/>
    <row r="82" spans="1:31" ht="15.75" x14ac:dyDescent="0.2">
      <c r="A82" s="155" t="s">
        <v>269</v>
      </c>
      <c r="B82" s="156"/>
      <c r="C82" s="156"/>
      <c r="D82" s="156"/>
      <c r="E82" s="156"/>
      <c r="F82" s="156"/>
      <c r="G82" s="156"/>
      <c r="H82" s="156"/>
      <c r="I82" s="156"/>
      <c r="K82" s="401" t="s">
        <v>322</v>
      </c>
      <c r="L82" s="133"/>
      <c r="M82" s="82" t="s">
        <v>326</v>
      </c>
      <c r="V82" s="82" t="s">
        <v>327</v>
      </c>
    </row>
    <row r="83" spans="1:31" x14ac:dyDescent="0.2">
      <c r="A83" s="207"/>
      <c r="B83" s="208">
        <v>110</v>
      </c>
      <c r="C83" s="208">
        <v>111</v>
      </c>
      <c r="D83" s="208">
        <v>112</v>
      </c>
      <c r="E83" s="208" t="s">
        <v>268</v>
      </c>
      <c r="F83" s="208">
        <v>113</v>
      </c>
      <c r="G83" s="208">
        <v>114</v>
      </c>
      <c r="H83" s="208">
        <v>115</v>
      </c>
      <c r="I83" s="208">
        <v>116</v>
      </c>
      <c r="J83" s="208">
        <v>117</v>
      </c>
      <c r="K83" s="209">
        <v>118</v>
      </c>
      <c r="L83" s="200" t="s">
        <v>62</v>
      </c>
      <c r="M83" s="158">
        <v>110</v>
      </c>
      <c r="N83" s="158">
        <v>111</v>
      </c>
      <c r="O83" s="158">
        <v>112</v>
      </c>
      <c r="P83" s="158">
        <v>113</v>
      </c>
      <c r="Q83" s="158">
        <v>114</v>
      </c>
      <c r="R83" s="158">
        <v>115</v>
      </c>
      <c r="S83" s="158">
        <v>116</v>
      </c>
      <c r="T83" s="158">
        <v>117</v>
      </c>
      <c r="U83" s="158">
        <v>118</v>
      </c>
      <c r="V83" s="158" t="s">
        <v>62</v>
      </c>
      <c r="W83" s="158">
        <v>110</v>
      </c>
      <c r="X83" s="158">
        <v>111</v>
      </c>
      <c r="Y83" s="158">
        <v>112</v>
      </c>
      <c r="Z83" s="158">
        <v>113</v>
      </c>
      <c r="AA83" s="158">
        <v>114</v>
      </c>
      <c r="AB83" s="158">
        <v>115</v>
      </c>
      <c r="AC83" s="158">
        <v>116</v>
      </c>
      <c r="AD83" s="158">
        <v>117</v>
      </c>
      <c r="AE83" s="158">
        <v>118</v>
      </c>
    </row>
    <row r="84" spans="1:31" x14ac:dyDescent="0.2">
      <c r="A84" s="392" t="s">
        <v>270</v>
      </c>
      <c r="B84" s="228">
        <f>B75*1.04</f>
        <v>16.928841545629648</v>
      </c>
      <c r="C84" s="228">
        <f t="shared" ref="C84:K84" si="17">C75*1.04</f>
        <v>19.608208590584248</v>
      </c>
      <c r="D84" s="228">
        <f t="shared" si="17"/>
        <v>23.025796367833355</v>
      </c>
      <c r="E84" s="228">
        <f t="shared" si="17"/>
        <v>24.143017667833348</v>
      </c>
      <c r="F84" s="228">
        <f t="shared" si="17"/>
        <v>26.282699232999295</v>
      </c>
      <c r="G84" s="228">
        <f t="shared" si="17"/>
        <v>27.275951981719349</v>
      </c>
      <c r="H84" s="228">
        <f t="shared" si="17"/>
        <v>28.384303661818649</v>
      </c>
      <c r="I84" s="228">
        <f t="shared" si="17"/>
        <v>29.423709381052348</v>
      </c>
      <c r="J84" s="228">
        <f t="shared" si="17"/>
        <v>31.479047441396098</v>
      </c>
      <c r="K84" s="228">
        <f t="shared" si="17"/>
        <v>32.426147219602498</v>
      </c>
      <c r="L84" s="201" t="s">
        <v>270</v>
      </c>
      <c r="M84" s="119"/>
      <c r="N84" s="119"/>
      <c r="O84" s="119"/>
      <c r="P84" s="119"/>
      <c r="Q84" s="119"/>
      <c r="R84" s="119"/>
      <c r="S84" s="119"/>
      <c r="T84" s="119"/>
      <c r="U84" s="119"/>
      <c r="V84" s="159" t="s">
        <v>270</v>
      </c>
      <c r="W84" s="163">
        <f>(B84-B75)/B75</f>
        <v>3.9999999999999973E-2</v>
      </c>
      <c r="X84" s="163">
        <f>(C84-C75)/C75</f>
        <v>0.04</v>
      </c>
      <c r="Y84" s="163">
        <f>(D84-D75)/D75</f>
        <v>4.0000000000000112E-2</v>
      </c>
      <c r="Z84" s="163">
        <f t="shared" ref="Z84" si="18">(F84-F75)/F75</f>
        <v>4.0000000000000029E-2</v>
      </c>
      <c r="AA84" s="163">
        <f t="shared" ref="AA84" si="19">(G84-G75)/G75</f>
        <v>3.9999999999999987E-2</v>
      </c>
      <c r="AB84" s="163">
        <f t="shared" ref="AB84" si="20">(H84-H75)/H75</f>
        <v>0.04</v>
      </c>
      <c r="AC84" s="163">
        <f t="shared" ref="AC84" si="21">(I84-I75)/I75</f>
        <v>4.0000000000000063E-2</v>
      </c>
      <c r="AD84" s="163">
        <f t="shared" ref="AD84" si="22">(J84-J75)/J75</f>
        <v>4.0000000000000077E-2</v>
      </c>
      <c r="AE84" s="163">
        <f t="shared" ref="AE84" si="23">(K84-K75)/K75</f>
        <v>4.000000000000007E-2</v>
      </c>
    </row>
    <row r="85" spans="1:31" x14ac:dyDescent="0.2">
      <c r="A85" s="160"/>
      <c r="B85" s="393"/>
      <c r="C85" s="394"/>
      <c r="D85" s="394"/>
      <c r="E85" s="394"/>
      <c r="F85" s="394"/>
      <c r="G85" s="394"/>
      <c r="H85" s="394"/>
      <c r="I85" s="394"/>
      <c r="J85" s="394"/>
      <c r="K85" s="394"/>
    </row>
    <row r="87" spans="1:31" ht="15.75" x14ac:dyDescent="0.2">
      <c r="A87" s="155" t="s">
        <v>269</v>
      </c>
      <c r="B87" s="156"/>
      <c r="C87" s="156"/>
      <c r="D87" s="156"/>
      <c r="E87" s="156"/>
      <c r="F87" s="156"/>
      <c r="G87" s="156"/>
      <c r="H87" s="156"/>
      <c r="I87" s="156"/>
      <c r="K87" s="401" t="s">
        <v>323</v>
      </c>
      <c r="L87" s="133"/>
      <c r="M87" s="82" t="s">
        <v>328</v>
      </c>
      <c r="V87" s="82" t="s">
        <v>329</v>
      </c>
    </row>
    <row r="88" spans="1:31" x14ac:dyDescent="0.2">
      <c r="A88" s="207"/>
      <c r="B88" s="208">
        <v>110</v>
      </c>
      <c r="C88" s="208">
        <v>111</v>
      </c>
      <c r="D88" s="208">
        <v>112</v>
      </c>
      <c r="E88" s="208" t="s">
        <v>268</v>
      </c>
      <c r="F88" s="208">
        <v>113</v>
      </c>
      <c r="G88" s="208">
        <v>114</v>
      </c>
      <c r="H88" s="208">
        <v>115</v>
      </c>
      <c r="I88" s="208">
        <v>116</v>
      </c>
      <c r="J88" s="208">
        <v>117</v>
      </c>
      <c r="K88" s="209">
        <v>118</v>
      </c>
      <c r="L88" s="200" t="s">
        <v>62</v>
      </c>
      <c r="M88" s="158">
        <v>110</v>
      </c>
      <c r="N88" s="158">
        <v>111</v>
      </c>
      <c r="O88" s="158">
        <v>112</v>
      </c>
      <c r="P88" s="158">
        <v>113</v>
      </c>
      <c r="Q88" s="158">
        <v>114</v>
      </c>
      <c r="R88" s="158">
        <v>115</v>
      </c>
      <c r="S88" s="158">
        <v>116</v>
      </c>
      <c r="T88" s="158">
        <v>117</v>
      </c>
      <c r="U88" s="158">
        <v>118</v>
      </c>
      <c r="V88" s="158" t="s">
        <v>62</v>
      </c>
      <c r="W88" s="158">
        <v>110</v>
      </c>
      <c r="X88" s="158">
        <v>111</v>
      </c>
      <c r="Y88" s="158">
        <v>112</v>
      </c>
      <c r="Z88" s="158">
        <v>113</v>
      </c>
      <c r="AA88" s="158">
        <v>114</v>
      </c>
      <c r="AB88" s="158">
        <v>115</v>
      </c>
      <c r="AC88" s="158">
        <v>116</v>
      </c>
      <c r="AD88" s="158">
        <v>117</v>
      </c>
      <c r="AE88" s="158">
        <v>118</v>
      </c>
    </row>
    <row r="89" spans="1:31" x14ac:dyDescent="0.2">
      <c r="A89" s="392" t="s">
        <v>270</v>
      </c>
      <c r="B89" s="228">
        <f t="shared" ref="B89:K89" si="24">B84*1.035</f>
        <v>17.521350999726685</v>
      </c>
      <c r="C89" s="228">
        <f t="shared" si="24"/>
        <v>20.294495891254694</v>
      </c>
      <c r="D89" s="228">
        <f t="shared" si="24"/>
        <v>23.831699240707522</v>
      </c>
      <c r="E89" s="228">
        <f t="shared" si="24"/>
        <v>24.988023286207515</v>
      </c>
      <c r="F89" s="228">
        <f t="shared" si="24"/>
        <v>27.202593706154268</v>
      </c>
      <c r="G89" s="228">
        <f t="shared" si="24"/>
        <v>28.230610301079523</v>
      </c>
      <c r="H89" s="228">
        <f t="shared" si="24"/>
        <v>29.377754289982299</v>
      </c>
      <c r="I89" s="228">
        <f t="shared" si="24"/>
        <v>30.453539209389177</v>
      </c>
      <c r="J89" s="228">
        <f t="shared" si="24"/>
        <v>32.580814101844958</v>
      </c>
      <c r="K89" s="228">
        <f t="shared" si="24"/>
        <v>33.561062372288582</v>
      </c>
      <c r="L89" s="201" t="s">
        <v>270</v>
      </c>
      <c r="M89" s="119"/>
      <c r="N89" s="119"/>
      <c r="O89" s="119"/>
      <c r="P89" s="119"/>
      <c r="Q89" s="119"/>
      <c r="R89" s="119"/>
      <c r="S89" s="119"/>
      <c r="T89" s="119"/>
      <c r="U89" s="119"/>
      <c r="V89" s="159" t="s">
        <v>270</v>
      </c>
      <c r="W89" s="163">
        <f>(B89-B84)/B84</f>
        <v>3.4999999999999962E-2</v>
      </c>
      <c r="X89" s="163">
        <f>(C89-C84)/C84</f>
        <v>3.4999999999999906E-2</v>
      </c>
      <c r="Y89" s="163">
        <f>(D89-D84)/D84</f>
        <v>3.4999999999999996E-2</v>
      </c>
      <c r="Z89" s="163">
        <f t="shared" ref="Z89:AE89" si="25">(F89-F84)/F84</f>
        <v>3.4999999999999885E-2</v>
      </c>
      <c r="AA89" s="163">
        <f t="shared" si="25"/>
        <v>3.4999999999999885E-2</v>
      </c>
      <c r="AB89" s="163">
        <f t="shared" si="25"/>
        <v>3.4999999999999913E-2</v>
      </c>
      <c r="AC89" s="163">
        <f t="shared" si="25"/>
        <v>3.4999999999999913E-2</v>
      </c>
      <c r="AD89" s="163">
        <f t="shared" si="25"/>
        <v>3.4999999999999878E-2</v>
      </c>
      <c r="AE89" s="163">
        <f t="shared" si="25"/>
        <v>3.4999999999999885E-2</v>
      </c>
    </row>
    <row r="90" spans="1:31" x14ac:dyDescent="0.2">
      <c r="A90" s="160"/>
      <c r="B90" s="393"/>
      <c r="C90" s="394"/>
      <c r="D90" s="394"/>
      <c r="E90" s="394"/>
      <c r="F90" s="394"/>
      <c r="G90" s="394"/>
      <c r="H90" s="394"/>
      <c r="I90" s="394"/>
      <c r="J90" s="394"/>
      <c r="K90" s="394"/>
    </row>
    <row r="92" spans="1:31" ht="15.75" x14ac:dyDescent="0.2">
      <c r="A92" s="155" t="s">
        <v>269</v>
      </c>
      <c r="B92" s="156"/>
      <c r="C92" s="156"/>
      <c r="D92" s="156"/>
      <c r="E92" s="156"/>
      <c r="F92" s="156"/>
      <c r="G92" s="156"/>
      <c r="H92" s="156"/>
      <c r="I92" s="156"/>
      <c r="K92" s="401" t="s">
        <v>324</v>
      </c>
      <c r="L92" s="133"/>
      <c r="M92" s="82" t="s">
        <v>330</v>
      </c>
      <c r="V92" s="82" t="s">
        <v>331</v>
      </c>
    </row>
    <row r="93" spans="1:31" x14ac:dyDescent="0.2">
      <c r="A93" s="207"/>
      <c r="B93" s="208">
        <v>110</v>
      </c>
      <c r="C93" s="208">
        <v>111</v>
      </c>
      <c r="D93" s="208">
        <v>112</v>
      </c>
      <c r="E93" s="208" t="s">
        <v>268</v>
      </c>
      <c r="F93" s="208">
        <v>113</v>
      </c>
      <c r="G93" s="208">
        <v>114</v>
      </c>
      <c r="H93" s="208">
        <v>115</v>
      </c>
      <c r="I93" s="208">
        <v>116</v>
      </c>
      <c r="J93" s="208">
        <v>117</v>
      </c>
      <c r="K93" s="209">
        <v>118</v>
      </c>
      <c r="L93" s="200" t="s">
        <v>62</v>
      </c>
      <c r="M93" s="158">
        <v>110</v>
      </c>
      <c r="N93" s="158">
        <v>111</v>
      </c>
      <c r="O93" s="158">
        <v>112</v>
      </c>
      <c r="P93" s="158">
        <v>113</v>
      </c>
      <c r="Q93" s="158">
        <v>114</v>
      </c>
      <c r="R93" s="158">
        <v>115</v>
      </c>
      <c r="S93" s="158">
        <v>116</v>
      </c>
      <c r="T93" s="158">
        <v>117</v>
      </c>
      <c r="U93" s="158">
        <v>118</v>
      </c>
      <c r="V93" s="158" t="s">
        <v>62</v>
      </c>
      <c r="W93" s="158">
        <v>110</v>
      </c>
      <c r="X93" s="158">
        <v>111</v>
      </c>
      <c r="Y93" s="158">
        <v>112</v>
      </c>
      <c r="Z93" s="158">
        <v>113</v>
      </c>
      <c r="AA93" s="158">
        <v>114</v>
      </c>
      <c r="AB93" s="158">
        <v>115</v>
      </c>
      <c r="AC93" s="158">
        <v>116</v>
      </c>
      <c r="AD93" s="158">
        <v>117</v>
      </c>
      <c r="AE93" s="158">
        <v>118</v>
      </c>
    </row>
    <row r="94" spans="1:31" x14ac:dyDescent="0.2">
      <c r="A94" s="392" t="s">
        <v>270</v>
      </c>
      <c r="B94" s="228">
        <f t="shared" ref="B94:K94" si="26">B89*1.03</f>
        <v>18.046991529718486</v>
      </c>
      <c r="C94" s="228">
        <f t="shared" si="26"/>
        <v>20.903330767992337</v>
      </c>
      <c r="D94" s="228">
        <f t="shared" si="26"/>
        <v>24.546650217928747</v>
      </c>
      <c r="E94" s="228">
        <f t="shared" si="26"/>
        <v>25.737663984793741</v>
      </c>
      <c r="F94" s="228">
        <f t="shared" si="26"/>
        <v>28.018671517338898</v>
      </c>
      <c r="G94" s="228">
        <f t="shared" si="26"/>
        <v>29.077528610111909</v>
      </c>
      <c r="H94" s="228">
        <f t="shared" si="26"/>
        <v>30.259086918681767</v>
      </c>
      <c r="I94" s="228">
        <f t="shared" si="26"/>
        <v>31.367145385670852</v>
      </c>
      <c r="J94" s="228">
        <f t="shared" si="26"/>
        <v>33.558238524900304</v>
      </c>
      <c r="K94" s="228">
        <f t="shared" si="26"/>
        <v>34.567894243457239</v>
      </c>
      <c r="L94" s="201" t="s">
        <v>270</v>
      </c>
      <c r="M94" s="119"/>
      <c r="N94" s="119"/>
      <c r="O94" s="119"/>
      <c r="P94" s="119"/>
      <c r="Q94" s="119"/>
      <c r="R94" s="119"/>
      <c r="S94" s="119"/>
      <c r="T94" s="119"/>
      <c r="U94" s="119"/>
      <c r="V94" s="159" t="s">
        <v>270</v>
      </c>
      <c r="W94" s="163">
        <f>(B94-B89)/B89</f>
        <v>3.0000000000000013E-2</v>
      </c>
      <c r="X94" s="163">
        <f>(C94-C89)/C89</f>
        <v>3.0000000000000075E-2</v>
      </c>
      <c r="Y94" s="163">
        <f>(D94-D89)/D89</f>
        <v>2.9999999999999964E-2</v>
      </c>
      <c r="Z94" s="163">
        <f t="shared" ref="Z94:AE94" si="27">(F94-F89)/F89</f>
        <v>3.0000000000000093E-2</v>
      </c>
      <c r="AA94" s="163">
        <f t="shared" si="27"/>
        <v>3.0000000000000009E-2</v>
      </c>
      <c r="AB94" s="163">
        <f t="shared" si="27"/>
        <v>2.9999999999999968E-2</v>
      </c>
      <c r="AC94" s="163">
        <f t="shared" si="27"/>
        <v>2.9999999999999995E-2</v>
      </c>
      <c r="AD94" s="163">
        <f t="shared" si="27"/>
        <v>2.999999999999993E-2</v>
      </c>
      <c r="AE94" s="163">
        <f t="shared" si="27"/>
        <v>2.9999999999999992E-2</v>
      </c>
    </row>
    <row r="95" spans="1:31" x14ac:dyDescent="0.2">
      <c r="A95" s="160"/>
      <c r="B95" s="393"/>
      <c r="C95" s="394"/>
      <c r="D95" s="394"/>
      <c r="E95" s="394"/>
      <c r="F95" s="394"/>
      <c r="G95" s="394"/>
      <c r="H95" s="394"/>
      <c r="I95" s="394"/>
      <c r="J95" s="394"/>
      <c r="K95" s="394"/>
    </row>
    <row r="97" spans="1:31" ht="15.75" x14ac:dyDescent="0.2">
      <c r="A97" s="155" t="s">
        <v>269</v>
      </c>
      <c r="B97" s="156"/>
      <c r="C97" s="156"/>
      <c r="D97" s="156"/>
      <c r="E97" s="156"/>
      <c r="F97" s="156"/>
      <c r="G97" s="156"/>
      <c r="H97" s="156"/>
      <c r="I97" s="156"/>
      <c r="K97" s="401" t="s">
        <v>325</v>
      </c>
      <c r="L97" s="133"/>
      <c r="M97" s="82" t="s">
        <v>332</v>
      </c>
      <c r="V97" s="82" t="s">
        <v>333</v>
      </c>
    </row>
    <row r="98" spans="1:31" x14ac:dyDescent="0.2">
      <c r="A98" s="207"/>
      <c r="B98" s="208">
        <v>110</v>
      </c>
      <c r="C98" s="208">
        <v>111</v>
      </c>
      <c r="D98" s="208">
        <v>112</v>
      </c>
      <c r="E98" s="208" t="s">
        <v>268</v>
      </c>
      <c r="F98" s="208">
        <v>113</v>
      </c>
      <c r="G98" s="208">
        <v>114</v>
      </c>
      <c r="H98" s="208">
        <v>115</v>
      </c>
      <c r="I98" s="208">
        <v>116</v>
      </c>
      <c r="J98" s="208">
        <v>117</v>
      </c>
      <c r="K98" s="209">
        <v>118</v>
      </c>
      <c r="L98" s="200" t="s">
        <v>62</v>
      </c>
      <c r="M98" s="158">
        <v>110</v>
      </c>
      <c r="N98" s="158">
        <v>111</v>
      </c>
      <c r="O98" s="158">
        <v>112</v>
      </c>
      <c r="P98" s="158">
        <v>113</v>
      </c>
      <c r="Q98" s="158">
        <v>114</v>
      </c>
      <c r="R98" s="158">
        <v>115</v>
      </c>
      <c r="S98" s="158">
        <v>116</v>
      </c>
      <c r="T98" s="158">
        <v>117</v>
      </c>
      <c r="U98" s="158">
        <v>118</v>
      </c>
      <c r="V98" s="158" t="s">
        <v>62</v>
      </c>
      <c r="W98" s="158">
        <v>110</v>
      </c>
      <c r="X98" s="158">
        <v>111</v>
      </c>
      <c r="Y98" s="158">
        <v>112</v>
      </c>
      <c r="Z98" s="158">
        <v>113</v>
      </c>
      <c r="AA98" s="158">
        <v>114</v>
      </c>
      <c r="AB98" s="158">
        <v>115</v>
      </c>
      <c r="AC98" s="158">
        <v>116</v>
      </c>
      <c r="AD98" s="158">
        <v>117</v>
      </c>
      <c r="AE98" s="158">
        <v>118</v>
      </c>
    </row>
    <row r="99" spans="1:31" x14ac:dyDescent="0.2">
      <c r="A99" s="392" t="s">
        <v>270</v>
      </c>
      <c r="B99" s="228">
        <f t="shared" ref="B99:K99" si="28">B94*1.03</f>
        <v>18.588401275610043</v>
      </c>
      <c r="C99" s="228">
        <f t="shared" si="28"/>
        <v>21.530430691032109</v>
      </c>
      <c r="D99" s="228">
        <f t="shared" si="28"/>
        <v>25.283049724466611</v>
      </c>
      <c r="E99" s="228">
        <f t="shared" si="28"/>
        <v>26.509793904337553</v>
      </c>
      <c r="F99" s="228">
        <f t="shared" si="28"/>
        <v>28.859231662859067</v>
      </c>
      <c r="G99" s="228">
        <f t="shared" si="28"/>
        <v>29.949854468415268</v>
      </c>
      <c r="H99" s="228">
        <f t="shared" si="28"/>
        <v>31.16685952624222</v>
      </c>
      <c r="I99" s="228">
        <f t="shared" si="28"/>
        <v>32.308159747240978</v>
      </c>
      <c r="J99" s="228">
        <f t="shared" si="28"/>
        <v>34.564985680647311</v>
      </c>
      <c r="K99" s="228">
        <f t="shared" si="28"/>
        <v>35.604931070760955</v>
      </c>
      <c r="L99" s="201" t="s">
        <v>270</v>
      </c>
      <c r="M99" s="119"/>
      <c r="N99" s="119"/>
      <c r="O99" s="119"/>
      <c r="P99" s="119"/>
      <c r="Q99" s="119"/>
      <c r="R99" s="119"/>
      <c r="S99" s="119"/>
      <c r="T99" s="119"/>
      <c r="U99" s="119"/>
      <c r="V99" s="159" t="s">
        <v>270</v>
      </c>
      <c r="W99" s="163">
        <f>(B99-B94)/B94</f>
        <v>3.0000000000000096E-2</v>
      </c>
      <c r="X99" s="163">
        <f>(C99-C94)/C94</f>
        <v>3.0000000000000093E-2</v>
      </c>
      <c r="Y99" s="163">
        <f>(D99-D94)/D94</f>
        <v>3.0000000000000089E-2</v>
      </c>
      <c r="Z99" s="163">
        <f t="shared" ref="Z99:AE99" si="29">(F99-F94)/F94</f>
        <v>3.0000000000000051E-2</v>
      </c>
      <c r="AA99" s="163">
        <f t="shared" si="29"/>
        <v>3.0000000000000061E-2</v>
      </c>
      <c r="AB99" s="163">
        <f t="shared" si="29"/>
        <v>3.0000000000000002E-2</v>
      </c>
      <c r="AC99" s="163">
        <f t="shared" si="29"/>
        <v>3.0000000000000009E-2</v>
      </c>
      <c r="AD99" s="163">
        <f t="shared" si="29"/>
        <v>2.999999999999994E-2</v>
      </c>
      <c r="AE99" s="163">
        <f t="shared" si="29"/>
        <v>2.9999999999999961E-2</v>
      </c>
    </row>
    <row r="100" spans="1:31" x14ac:dyDescent="0.2">
      <c r="A100" s="160"/>
      <c r="B100" s="393"/>
      <c r="C100" s="394"/>
      <c r="D100" s="394"/>
      <c r="E100" s="394"/>
      <c r="F100" s="394"/>
      <c r="G100" s="394"/>
      <c r="H100" s="394"/>
      <c r="I100" s="394"/>
      <c r="J100" s="394"/>
      <c r="K100" s="394"/>
    </row>
  </sheetData>
  <phoneticPr fontId="8" type="noConversion"/>
  <printOptions horizontalCentered="1"/>
  <pageMargins left="0.7" right="0.7" top="0.75" bottom="0.75" header="0.3" footer="0.3"/>
  <pageSetup scale="80" orientation="portrait" horizontalDpi="4294967295" vertic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61"/>
  <sheetViews>
    <sheetView view="pageBreakPreview" topLeftCell="A95" zoomScaleNormal="100" zoomScaleSheetLayoutView="100" workbookViewId="0">
      <selection activeCell="C105" sqref="C105"/>
    </sheetView>
  </sheetViews>
  <sheetFormatPr defaultColWidth="9.140625" defaultRowHeight="12" x14ac:dyDescent="0.2"/>
  <cols>
    <col min="1" max="5" width="9.140625" style="82"/>
    <col min="6" max="6" width="9.85546875" style="82" bestFit="1" customWidth="1"/>
    <col min="7" max="7" width="9.140625" style="82"/>
    <col min="8" max="9" width="6.28515625" style="82" customWidth="1"/>
    <col min="10" max="16384" width="9.140625" style="82"/>
  </cols>
  <sheetData>
    <row r="1" spans="1:9" ht="11.25" hidden="1" customHeight="1" x14ac:dyDescent="0.2">
      <c r="A1" s="155" t="s">
        <v>143</v>
      </c>
      <c r="B1" s="156"/>
      <c r="C1" s="156"/>
      <c r="D1" s="156"/>
      <c r="E1" s="156"/>
      <c r="F1" s="133"/>
      <c r="H1" s="82" t="s">
        <v>204</v>
      </c>
    </row>
    <row r="2" spans="1:9" hidden="1" x14ac:dyDescent="0.2">
      <c r="A2" s="207" t="s">
        <v>62</v>
      </c>
      <c r="B2" s="208" t="s">
        <v>184</v>
      </c>
      <c r="C2" s="208">
        <v>111</v>
      </c>
      <c r="D2" s="402"/>
      <c r="E2" s="402"/>
      <c r="F2" s="200" t="s">
        <v>62</v>
      </c>
      <c r="G2" s="158">
        <v>111</v>
      </c>
      <c r="H2" s="158" t="s">
        <v>62</v>
      </c>
      <c r="I2" s="158">
        <v>111</v>
      </c>
    </row>
    <row r="3" spans="1:9" hidden="1" x14ac:dyDescent="0.2">
      <c r="A3" s="203" t="s">
        <v>63</v>
      </c>
      <c r="B3" s="204"/>
      <c r="C3" s="205">
        <v>17.291499999999999</v>
      </c>
      <c r="D3" s="403"/>
      <c r="E3" s="403"/>
      <c r="F3" s="201" t="s">
        <v>63</v>
      </c>
      <c r="G3" s="119"/>
      <c r="H3" s="159" t="s">
        <v>63</v>
      </c>
      <c r="I3" s="163"/>
    </row>
    <row r="4" spans="1:9" hidden="1" x14ac:dyDescent="0.2">
      <c r="A4" s="137" t="s">
        <v>127</v>
      </c>
      <c r="B4" s="116">
        <v>0.05</v>
      </c>
      <c r="C4" s="205">
        <v>18.155899999999999</v>
      </c>
      <c r="D4" s="403"/>
      <c r="E4" s="403"/>
      <c r="F4" s="201" t="s">
        <v>127</v>
      </c>
      <c r="G4" s="116">
        <f t="shared" ref="G4:G15" si="0">(C4-C3)/C3</f>
        <v>4.9989879420524526E-2</v>
      </c>
      <c r="H4" s="159" t="s">
        <v>127</v>
      </c>
      <c r="I4" s="163"/>
    </row>
    <row r="5" spans="1:9" hidden="1" x14ac:dyDescent="0.2">
      <c r="A5" s="137" t="s">
        <v>128</v>
      </c>
      <c r="B5" s="116">
        <v>5.7500000000000002E-2</v>
      </c>
      <c r="C5" s="205">
        <v>19.2</v>
      </c>
      <c r="D5" s="403"/>
      <c r="E5" s="403"/>
      <c r="F5" s="201" t="s">
        <v>128</v>
      </c>
      <c r="G5" s="116">
        <f t="shared" si="0"/>
        <v>5.7507476908332848E-2</v>
      </c>
      <c r="H5" s="159" t="s">
        <v>128</v>
      </c>
      <c r="I5" s="164"/>
    </row>
    <row r="6" spans="1:9" hidden="1" x14ac:dyDescent="0.2">
      <c r="A6" s="137" t="s">
        <v>129</v>
      </c>
      <c r="B6" s="116">
        <v>0.05</v>
      </c>
      <c r="C6" s="205">
        <v>20.16</v>
      </c>
      <c r="D6" s="403"/>
      <c r="E6" s="403"/>
      <c r="F6" s="201" t="s">
        <v>129</v>
      </c>
      <c r="G6" s="116">
        <f t="shared" si="0"/>
        <v>5.0000000000000044E-2</v>
      </c>
      <c r="H6" s="159" t="s">
        <v>129</v>
      </c>
      <c r="I6" s="164"/>
    </row>
    <row r="7" spans="1:9" hidden="1" x14ac:dyDescent="0.2">
      <c r="A7" s="137" t="s">
        <v>130</v>
      </c>
      <c r="B7" s="116">
        <v>0.05</v>
      </c>
      <c r="C7" s="205">
        <v>21.168099999999999</v>
      </c>
      <c r="D7" s="403"/>
      <c r="E7" s="403"/>
      <c r="F7" s="201" t="s">
        <v>130</v>
      </c>
      <c r="G7" s="116">
        <f t="shared" si="0"/>
        <v>5.0004960317460261E-2</v>
      </c>
      <c r="H7" s="159" t="s">
        <v>130</v>
      </c>
      <c r="I7" s="164"/>
    </row>
    <row r="8" spans="1:9" hidden="1" x14ac:dyDescent="0.2">
      <c r="A8" s="137" t="s">
        <v>131</v>
      </c>
      <c r="B8" s="116">
        <v>0.02</v>
      </c>
      <c r="C8" s="205">
        <v>21.5914</v>
      </c>
      <c r="D8" s="403"/>
      <c r="E8" s="403"/>
      <c r="F8" s="201" t="s">
        <v>131</v>
      </c>
      <c r="G8" s="116">
        <f t="shared" si="0"/>
        <v>1.9997071064479153E-2</v>
      </c>
      <c r="H8" s="159" t="s">
        <v>131</v>
      </c>
      <c r="I8" s="164"/>
    </row>
    <row r="9" spans="1:9" hidden="1" x14ac:dyDescent="0.2">
      <c r="A9" s="137" t="s">
        <v>132</v>
      </c>
      <c r="B9" s="116">
        <v>0.02</v>
      </c>
      <c r="C9" s="205">
        <v>22.023299999999999</v>
      </c>
      <c r="D9" s="403"/>
      <c r="E9" s="403"/>
      <c r="F9" s="201" t="s">
        <v>132</v>
      </c>
      <c r="G9" s="116">
        <f t="shared" si="0"/>
        <v>2.0003334661022391E-2</v>
      </c>
      <c r="H9" s="159" t="s">
        <v>132</v>
      </c>
      <c r="I9" s="164"/>
    </row>
    <row r="10" spans="1:9" hidden="1" x14ac:dyDescent="0.2">
      <c r="A10" s="137" t="s">
        <v>133</v>
      </c>
      <c r="B10" s="116">
        <v>0.02</v>
      </c>
      <c r="C10" s="205">
        <v>22.463699999999999</v>
      </c>
      <c r="D10" s="403"/>
      <c r="E10" s="403"/>
      <c r="F10" s="201" t="s">
        <v>133</v>
      </c>
      <c r="G10" s="116">
        <f t="shared" si="0"/>
        <v>1.9997003173911284E-2</v>
      </c>
      <c r="H10" s="159" t="s">
        <v>133</v>
      </c>
      <c r="I10" s="164"/>
    </row>
    <row r="11" spans="1:9" hidden="1" x14ac:dyDescent="0.2">
      <c r="A11" s="137" t="s">
        <v>134</v>
      </c>
      <c r="B11" s="116">
        <v>0.02</v>
      </c>
      <c r="C11" s="205">
        <v>22.9132</v>
      </c>
      <c r="D11" s="403"/>
      <c r="E11" s="403"/>
      <c r="F11" s="201" t="s">
        <v>134</v>
      </c>
      <c r="G11" s="116">
        <f t="shared" si="0"/>
        <v>2.0010060675667875E-2</v>
      </c>
      <c r="H11" s="159" t="s">
        <v>134</v>
      </c>
      <c r="I11" s="164"/>
    </row>
    <row r="12" spans="1:9" hidden="1" x14ac:dyDescent="0.2">
      <c r="A12" s="137" t="s">
        <v>135</v>
      </c>
      <c r="B12" s="116">
        <v>0.02</v>
      </c>
      <c r="C12" s="205">
        <v>23.371400000000001</v>
      </c>
      <c r="D12" s="403"/>
      <c r="E12" s="403"/>
      <c r="F12" s="201" t="s">
        <v>135</v>
      </c>
      <c r="G12" s="116">
        <f t="shared" si="0"/>
        <v>1.9997206850199949E-2</v>
      </c>
      <c r="H12" s="159" t="s">
        <v>135</v>
      </c>
      <c r="I12" s="164"/>
    </row>
    <row r="13" spans="1:9" hidden="1" x14ac:dyDescent="0.2">
      <c r="A13" s="137" t="s">
        <v>136</v>
      </c>
      <c r="B13" s="116">
        <v>0.02</v>
      </c>
      <c r="C13" s="205">
        <v>23.838799999999999</v>
      </c>
      <c r="D13" s="403"/>
      <c r="E13" s="403"/>
      <c r="F13" s="201" t="s">
        <v>136</v>
      </c>
      <c r="G13" s="116">
        <f t="shared" si="0"/>
        <v>1.9998801954525521E-2</v>
      </c>
      <c r="H13" s="159" t="s">
        <v>136</v>
      </c>
      <c r="I13" s="164"/>
    </row>
    <row r="14" spans="1:9" hidden="1" x14ac:dyDescent="0.2">
      <c r="A14" s="137" t="s">
        <v>137</v>
      </c>
      <c r="B14" s="116">
        <v>0.02</v>
      </c>
      <c r="C14" s="205">
        <v>24.3157</v>
      </c>
      <c r="D14" s="403"/>
      <c r="E14" s="403"/>
      <c r="F14" s="201" t="s">
        <v>137</v>
      </c>
      <c r="G14" s="116">
        <f t="shared" si="0"/>
        <v>2.0005201604107611E-2</v>
      </c>
      <c r="H14" s="159" t="s">
        <v>137</v>
      </c>
      <c r="I14" s="164"/>
    </row>
    <row r="15" spans="1:9" hidden="1" x14ac:dyDescent="0.2">
      <c r="A15" s="140" t="s">
        <v>185</v>
      </c>
      <c r="B15" s="202">
        <v>0.04</v>
      </c>
      <c r="C15" s="205">
        <v>25.2883</v>
      </c>
      <c r="D15" s="403"/>
      <c r="E15" s="403"/>
      <c r="F15" s="201" t="s">
        <v>185</v>
      </c>
      <c r="G15" s="116">
        <f t="shared" si="0"/>
        <v>3.999884848061129E-2</v>
      </c>
      <c r="H15" s="159" t="s">
        <v>185</v>
      </c>
      <c r="I15" s="164"/>
    </row>
    <row r="16" spans="1:9" hidden="1" x14ac:dyDescent="0.2">
      <c r="A16" s="160" t="s">
        <v>95</v>
      </c>
      <c r="B16" s="161"/>
      <c r="C16" s="126"/>
      <c r="D16" s="126"/>
      <c r="E16" s="126"/>
    </row>
    <row r="17" spans="1:9" hidden="1" x14ac:dyDescent="0.2">
      <c r="A17" s="129" t="s">
        <v>138</v>
      </c>
      <c r="B17" s="131"/>
      <c r="C17" s="131"/>
      <c r="D17" s="126"/>
      <c r="E17" s="126"/>
    </row>
    <row r="18" spans="1:9" hidden="1" x14ac:dyDescent="0.2">
      <c r="A18" s="125"/>
      <c r="B18" s="126"/>
      <c r="C18" s="147">
        <v>1</v>
      </c>
      <c r="D18" s="147"/>
      <c r="E18" s="147"/>
    </row>
    <row r="19" spans="1:9" hidden="1" x14ac:dyDescent="0.2">
      <c r="A19" s="149" t="s">
        <v>66</v>
      </c>
      <c r="B19" s="150"/>
      <c r="C19" s="138">
        <v>10.234500000000001</v>
      </c>
      <c r="D19" s="394"/>
      <c r="E19" s="394"/>
    </row>
    <row r="20" spans="1:9" hidden="1" x14ac:dyDescent="0.2">
      <c r="A20" s="152" t="s">
        <v>140</v>
      </c>
      <c r="B20" s="97"/>
      <c r="C20" s="138">
        <v>10.745799999999999</v>
      </c>
      <c r="D20" s="394"/>
      <c r="E20" s="394"/>
    </row>
    <row r="21" spans="1:9" hidden="1" x14ac:dyDescent="0.2">
      <c r="A21" s="152" t="s">
        <v>141</v>
      </c>
      <c r="B21" s="97"/>
      <c r="C21" s="138">
        <v>11.283300000000001</v>
      </c>
      <c r="D21" s="394"/>
      <c r="E21" s="394"/>
    </row>
    <row r="22" spans="1:9" hidden="1" x14ac:dyDescent="0.2">
      <c r="A22" s="152" t="s">
        <v>142</v>
      </c>
      <c r="B22" s="97"/>
      <c r="C22" s="138">
        <v>11.7341</v>
      </c>
      <c r="D22" s="394"/>
      <c r="E22" s="394"/>
    </row>
    <row r="23" spans="1:9" hidden="1" x14ac:dyDescent="0.2">
      <c r="A23" s="152" t="s">
        <v>142</v>
      </c>
      <c r="B23" s="97"/>
      <c r="C23" s="138">
        <v>12.203799999999999</v>
      </c>
      <c r="D23" s="394"/>
      <c r="E23" s="394"/>
    </row>
    <row r="24" spans="1:9" hidden="1" x14ac:dyDescent="0.2">
      <c r="A24" s="152" t="s">
        <v>142</v>
      </c>
      <c r="B24" s="97"/>
      <c r="C24" s="138">
        <v>12.692</v>
      </c>
      <c r="D24" s="394"/>
      <c r="E24" s="394"/>
    </row>
    <row r="25" spans="1:9" hidden="1" x14ac:dyDescent="0.2">
      <c r="A25" s="153" t="s">
        <v>142</v>
      </c>
      <c r="B25" s="103"/>
      <c r="C25" s="141">
        <v>13.1996</v>
      </c>
      <c r="D25" s="394"/>
      <c r="E25" s="394"/>
    </row>
    <row r="26" spans="1:9" hidden="1" x14ac:dyDescent="0.2"/>
    <row r="27" spans="1:9" hidden="1" x14ac:dyDescent="0.2">
      <c r="A27" s="404" t="s">
        <v>271</v>
      </c>
      <c r="B27" s="156"/>
      <c r="C27" s="156"/>
      <c r="D27" s="156"/>
      <c r="E27" s="156"/>
      <c r="F27" s="133"/>
      <c r="H27" s="82" t="s">
        <v>251</v>
      </c>
    </row>
    <row r="28" spans="1:9" ht="15.75" hidden="1" x14ac:dyDescent="0.2">
      <c r="A28" s="405" t="s">
        <v>264</v>
      </c>
      <c r="B28" s="156"/>
      <c r="C28" s="156"/>
      <c r="D28" s="156"/>
      <c r="E28" s="156"/>
      <c r="F28" s="133"/>
    </row>
    <row r="29" spans="1:9" hidden="1" x14ac:dyDescent="0.2">
      <c r="A29" s="207" t="s">
        <v>62</v>
      </c>
      <c r="B29" s="208" t="s">
        <v>184</v>
      </c>
      <c r="C29" s="209">
        <v>111</v>
      </c>
      <c r="D29" s="117"/>
      <c r="E29" s="117"/>
      <c r="F29" s="200" t="s">
        <v>62</v>
      </c>
      <c r="G29" s="158">
        <v>111</v>
      </c>
      <c r="H29" s="158" t="s">
        <v>62</v>
      </c>
      <c r="I29" s="158">
        <v>111</v>
      </c>
    </row>
    <row r="30" spans="1:9" hidden="1" x14ac:dyDescent="0.2">
      <c r="A30" s="203" t="s">
        <v>63</v>
      </c>
      <c r="B30" s="204"/>
      <c r="C30" s="206">
        <f t="shared" ref="C30:C42" si="1">C3*1.015</f>
        <v>17.550872499999997</v>
      </c>
      <c r="D30" s="381"/>
      <c r="E30" s="394"/>
      <c r="F30" s="201" t="s">
        <v>63</v>
      </c>
      <c r="G30" s="119"/>
      <c r="H30" s="159" t="s">
        <v>63</v>
      </c>
      <c r="I30" s="163">
        <f t="shared" ref="I30:I42" si="2">(C30-C3)/C3</f>
        <v>1.4999999999999873E-2</v>
      </c>
    </row>
    <row r="31" spans="1:9" hidden="1" x14ac:dyDescent="0.2">
      <c r="A31" s="137" t="s">
        <v>127</v>
      </c>
      <c r="B31" s="116">
        <v>0.05</v>
      </c>
      <c r="C31" s="206">
        <f t="shared" si="1"/>
        <v>18.428238499999996</v>
      </c>
      <c r="D31" s="381"/>
      <c r="E31" s="394"/>
      <c r="F31" s="201" t="s">
        <v>127</v>
      </c>
      <c r="G31" s="116">
        <f t="shared" ref="G31:G42" si="3">(C31-C30)/C30</f>
        <v>4.9989879420524463E-2</v>
      </c>
      <c r="H31" s="159" t="s">
        <v>127</v>
      </c>
      <c r="I31" s="163">
        <f t="shared" si="2"/>
        <v>1.4999999999999807E-2</v>
      </c>
    </row>
    <row r="32" spans="1:9" hidden="1" x14ac:dyDescent="0.2">
      <c r="A32" s="137" t="s">
        <v>128</v>
      </c>
      <c r="B32" s="116">
        <v>5.7500000000000002E-2</v>
      </c>
      <c r="C32" s="206">
        <f t="shared" si="1"/>
        <v>19.487999999999996</v>
      </c>
      <c r="D32" s="381"/>
      <c r="E32" s="394"/>
      <c r="F32" s="201" t="s">
        <v>128</v>
      </c>
      <c r="G32" s="116">
        <f t="shared" si="3"/>
        <v>5.7507476908332869E-2</v>
      </c>
      <c r="H32" s="159" t="s">
        <v>128</v>
      </c>
      <c r="I32" s="163">
        <f t="shared" si="2"/>
        <v>1.4999999999999829E-2</v>
      </c>
    </row>
    <row r="33" spans="1:9" hidden="1" x14ac:dyDescent="0.2">
      <c r="A33" s="137" t="s">
        <v>129</v>
      </c>
      <c r="B33" s="116">
        <v>0.05</v>
      </c>
      <c r="C33" s="206">
        <f t="shared" si="1"/>
        <v>20.462399999999999</v>
      </c>
      <c r="D33" s="381"/>
      <c r="E33" s="394"/>
      <c r="F33" s="201" t="s">
        <v>129</v>
      </c>
      <c r="G33" s="116">
        <f t="shared" si="3"/>
        <v>5.0000000000000155E-2</v>
      </c>
      <c r="H33" s="159" t="s">
        <v>129</v>
      </c>
      <c r="I33" s="163">
        <f t="shared" si="2"/>
        <v>1.4999999999999934E-2</v>
      </c>
    </row>
    <row r="34" spans="1:9" hidden="1" x14ac:dyDescent="0.2">
      <c r="A34" s="137" t="s">
        <v>130</v>
      </c>
      <c r="B34" s="116">
        <v>0.05</v>
      </c>
      <c r="C34" s="206">
        <f t="shared" si="1"/>
        <v>21.485621499999997</v>
      </c>
      <c r="D34" s="381"/>
      <c r="E34" s="394"/>
      <c r="F34" s="201" t="s">
        <v>130</v>
      </c>
      <c r="G34" s="116">
        <f t="shared" si="3"/>
        <v>5.0004960317460233E-2</v>
      </c>
      <c r="H34" s="159" t="s">
        <v>130</v>
      </c>
      <c r="I34" s="163">
        <f t="shared" si="2"/>
        <v>1.4999999999999908E-2</v>
      </c>
    </row>
    <row r="35" spans="1:9" hidden="1" x14ac:dyDescent="0.2">
      <c r="A35" s="137" t="s">
        <v>131</v>
      </c>
      <c r="B35" s="116">
        <v>0.02</v>
      </c>
      <c r="C35" s="206">
        <f t="shared" si="1"/>
        <v>21.915270999999997</v>
      </c>
      <c r="D35" s="381"/>
      <c r="E35" s="394"/>
      <c r="F35" s="201" t="s">
        <v>131</v>
      </c>
      <c r="G35" s="116">
        <f t="shared" si="3"/>
        <v>1.9997071064479101E-2</v>
      </c>
      <c r="H35" s="159" t="s">
        <v>131</v>
      </c>
      <c r="I35" s="163">
        <f t="shared" si="2"/>
        <v>1.4999999999999857E-2</v>
      </c>
    </row>
    <row r="36" spans="1:9" hidden="1" x14ac:dyDescent="0.2">
      <c r="A36" s="137" t="s">
        <v>132</v>
      </c>
      <c r="B36" s="116">
        <v>0.02</v>
      </c>
      <c r="C36" s="206">
        <f t="shared" si="1"/>
        <v>22.353649499999996</v>
      </c>
      <c r="D36" s="381"/>
      <c r="E36" s="394"/>
      <c r="F36" s="201" t="s">
        <v>132</v>
      </c>
      <c r="G36" s="116">
        <f t="shared" si="3"/>
        <v>2.0003334661022398E-2</v>
      </c>
      <c r="H36" s="159" t="s">
        <v>132</v>
      </c>
      <c r="I36" s="163">
        <f t="shared" si="2"/>
        <v>1.4999999999999862E-2</v>
      </c>
    </row>
    <row r="37" spans="1:9" hidden="1" x14ac:dyDescent="0.2">
      <c r="A37" s="137" t="s">
        <v>133</v>
      </c>
      <c r="B37" s="116">
        <v>0.02</v>
      </c>
      <c r="C37" s="206">
        <f t="shared" si="1"/>
        <v>22.800655499999998</v>
      </c>
      <c r="D37" s="381"/>
      <c r="E37" s="394"/>
      <c r="F37" s="201" t="s">
        <v>133</v>
      </c>
      <c r="G37" s="116">
        <f t="shared" si="3"/>
        <v>1.999700317391135E-2</v>
      </c>
      <c r="H37" s="159" t="s">
        <v>133</v>
      </c>
      <c r="I37" s="163">
        <f t="shared" si="2"/>
        <v>1.499999999999993E-2</v>
      </c>
    </row>
    <row r="38" spans="1:9" hidden="1" x14ac:dyDescent="0.2">
      <c r="A38" s="137" t="s">
        <v>134</v>
      </c>
      <c r="B38" s="116">
        <v>0.02</v>
      </c>
      <c r="C38" s="206">
        <f t="shared" si="1"/>
        <v>23.256897999999996</v>
      </c>
      <c r="D38" s="381"/>
      <c r="E38" s="394"/>
      <c r="F38" s="201" t="s">
        <v>134</v>
      </c>
      <c r="G38" s="116">
        <f t="shared" si="3"/>
        <v>2.0010060675667785E-2</v>
      </c>
      <c r="H38" s="159" t="s">
        <v>134</v>
      </c>
      <c r="I38" s="163">
        <f t="shared" si="2"/>
        <v>1.4999999999999838E-2</v>
      </c>
    </row>
    <row r="39" spans="1:9" hidden="1" x14ac:dyDescent="0.2">
      <c r="A39" s="137" t="s">
        <v>135</v>
      </c>
      <c r="B39" s="116">
        <v>0.02</v>
      </c>
      <c r="C39" s="206">
        <f t="shared" si="1"/>
        <v>23.721971</v>
      </c>
      <c r="D39" s="381"/>
      <c r="E39" s="394"/>
      <c r="F39" s="201" t="s">
        <v>135</v>
      </c>
      <c r="G39" s="116">
        <f t="shared" si="3"/>
        <v>1.9997206850200053E-2</v>
      </c>
      <c r="H39" s="159" t="s">
        <v>135</v>
      </c>
      <c r="I39" s="163">
        <f t="shared" si="2"/>
        <v>1.499999999999994E-2</v>
      </c>
    </row>
    <row r="40" spans="1:9" hidden="1" x14ac:dyDescent="0.2">
      <c r="A40" s="137" t="s">
        <v>136</v>
      </c>
      <c r="B40" s="116">
        <v>0.02</v>
      </c>
      <c r="C40" s="206">
        <f t="shared" si="1"/>
        <v>24.196381999999996</v>
      </c>
      <c r="D40" s="381"/>
      <c r="E40" s="394"/>
      <c r="F40" s="201" t="s">
        <v>136</v>
      </c>
      <c r="G40" s="116">
        <f t="shared" si="3"/>
        <v>1.9998801954525462E-2</v>
      </c>
      <c r="H40" s="159" t="s">
        <v>136</v>
      </c>
      <c r="I40" s="163">
        <f t="shared" si="2"/>
        <v>1.4999999999999881E-2</v>
      </c>
    </row>
    <row r="41" spans="1:9" hidden="1" x14ac:dyDescent="0.2">
      <c r="A41" s="137" t="s">
        <v>137</v>
      </c>
      <c r="B41" s="116">
        <v>0.02</v>
      </c>
      <c r="C41" s="206">
        <f t="shared" si="1"/>
        <v>24.680435499999998</v>
      </c>
      <c r="D41" s="381"/>
      <c r="E41" s="394"/>
      <c r="F41" s="201" t="s">
        <v>137</v>
      </c>
      <c r="G41" s="116">
        <f t="shared" si="3"/>
        <v>2.0005201604107663E-2</v>
      </c>
      <c r="H41" s="159" t="s">
        <v>137</v>
      </c>
      <c r="I41" s="163">
        <f t="shared" si="2"/>
        <v>1.4999999999999932E-2</v>
      </c>
    </row>
    <row r="42" spans="1:9" hidden="1" x14ac:dyDescent="0.2">
      <c r="A42" s="140" t="s">
        <v>185</v>
      </c>
      <c r="B42" s="202">
        <v>0.04</v>
      </c>
      <c r="C42" s="190">
        <f t="shared" si="1"/>
        <v>25.667624499999999</v>
      </c>
      <c r="D42" s="394"/>
      <c r="E42" s="394"/>
      <c r="F42" s="201" t="s">
        <v>185</v>
      </c>
      <c r="G42" s="116">
        <f t="shared" si="3"/>
        <v>3.9998848480611325E-2</v>
      </c>
      <c r="H42" s="159" t="s">
        <v>185</v>
      </c>
      <c r="I42" s="163">
        <f t="shared" si="2"/>
        <v>1.4999999999999968E-2</v>
      </c>
    </row>
    <row r="43" spans="1:9" hidden="1" x14ac:dyDescent="0.2"/>
    <row r="44" spans="1:9" hidden="1" x14ac:dyDescent="0.2">
      <c r="A44" s="155" t="s">
        <v>271</v>
      </c>
      <c r="B44" s="156"/>
      <c r="C44" s="156"/>
      <c r="D44" s="156"/>
      <c r="E44" s="156"/>
      <c r="F44" s="133"/>
      <c r="H44" s="82" t="s">
        <v>253</v>
      </c>
    </row>
    <row r="45" spans="1:9" ht="15.75" hidden="1" x14ac:dyDescent="0.2">
      <c r="A45" s="405" t="s">
        <v>265</v>
      </c>
      <c r="B45" s="156"/>
      <c r="C45" s="156"/>
      <c r="D45" s="156"/>
      <c r="E45" s="156"/>
      <c r="F45" s="133"/>
    </row>
    <row r="46" spans="1:9" hidden="1" x14ac:dyDescent="0.2">
      <c r="A46" s="207" t="s">
        <v>62</v>
      </c>
      <c r="B46" s="208" t="s">
        <v>184</v>
      </c>
      <c r="C46" s="209">
        <v>111</v>
      </c>
      <c r="D46" s="117"/>
      <c r="E46" s="117"/>
      <c r="F46" s="200" t="s">
        <v>62</v>
      </c>
      <c r="G46" s="158">
        <v>111</v>
      </c>
      <c r="H46" s="158" t="s">
        <v>62</v>
      </c>
      <c r="I46" s="158">
        <v>111</v>
      </c>
    </row>
    <row r="47" spans="1:9" hidden="1" x14ac:dyDescent="0.2">
      <c r="A47" s="203" t="s">
        <v>63</v>
      </c>
      <c r="B47" s="204"/>
      <c r="C47" s="206">
        <f t="shared" ref="C47:C59" si="4">C30*1.02</f>
        <v>17.901889949999997</v>
      </c>
      <c r="D47" s="381"/>
      <c r="E47" s="394"/>
      <c r="F47" s="201" t="s">
        <v>63</v>
      </c>
      <c r="G47" s="119"/>
      <c r="H47" s="159" t="s">
        <v>63</v>
      </c>
      <c r="I47" s="163">
        <f t="shared" ref="I47:I59" si="5">(C47-C30)/C30</f>
        <v>2.0000000000000032E-2</v>
      </c>
    </row>
    <row r="48" spans="1:9" hidden="1" x14ac:dyDescent="0.2">
      <c r="A48" s="137" t="s">
        <v>127</v>
      </c>
      <c r="B48" s="116">
        <v>0.05</v>
      </c>
      <c r="C48" s="206">
        <f t="shared" si="4"/>
        <v>18.796803269999995</v>
      </c>
      <c r="D48" s="381"/>
      <c r="E48" s="394"/>
      <c r="F48" s="201" t="s">
        <v>127</v>
      </c>
      <c r="G48" s="116">
        <f t="shared" ref="G48:G59" si="6">(C48-C47)/C47</f>
        <v>4.9989879420524373E-2</v>
      </c>
      <c r="H48" s="159" t="s">
        <v>127</v>
      </c>
      <c r="I48" s="163">
        <f t="shared" si="5"/>
        <v>1.9999999999999948E-2</v>
      </c>
    </row>
    <row r="49" spans="1:9" hidden="1" x14ac:dyDescent="0.2">
      <c r="A49" s="137" t="s">
        <v>128</v>
      </c>
      <c r="B49" s="116">
        <v>5.7500000000000002E-2</v>
      </c>
      <c r="C49" s="206">
        <f t="shared" si="4"/>
        <v>19.877759999999995</v>
      </c>
      <c r="D49" s="381"/>
      <c r="E49" s="394"/>
      <c r="F49" s="201" t="s">
        <v>128</v>
      </c>
      <c r="G49" s="116">
        <f t="shared" si="6"/>
        <v>5.7507476908332869E-2</v>
      </c>
      <c r="H49" s="159" t="s">
        <v>128</v>
      </c>
      <c r="I49" s="163">
        <f t="shared" si="5"/>
        <v>1.9999999999999952E-2</v>
      </c>
    </row>
    <row r="50" spans="1:9" hidden="1" x14ac:dyDescent="0.2">
      <c r="A50" s="137" t="s">
        <v>129</v>
      </c>
      <c r="B50" s="116">
        <v>0.05</v>
      </c>
      <c r="C50" s="206">
        <f t="shared" si="4"/>
        <v>20.871648</v>
      </c>
      <c r="D50" s="381"/>
      <c r="E50" s="394"/>
      <c r="F50" s="201" t="s">
        <v>129</v>
      </c>
      <c r="G50" s="116">
        <f t="shared" si="6"/>
        <v>5.0000000000000287E-2</v>
      </c>
      <c r="H50" s="159" t="s">
        <v>129</v>
      </c>
      <c r="I50" s="163">
        <f t="shared" si="5"/>
        <v>2.000000000000008E-2</v>
      </c>
    </row>
    <row r="51" spans="1:9" hidden="1" x14ac:dyDescent="0.2">
      <c r="A51" s="137" t="s">
        <v>130</v>
      </c>
      <c r="B51" s="116">
        <v>0.05</v>
      </c>
      <c r="C51" s="206">
        <f t="shared" si="4"/>
        <v>21.915333929999996</v>
      </c>
      <c r="D51" s="381"/>
      <c r="E51" s="394"/>
      <c r="F51" s="201" t="s">
        <v>130</v>
      </c>
      <c r="G51" s="116">
        <f t="shared" si="6"/>
        <v>5.0004960317460087E-2</v>
      </c>
      <c r="H51" s="159" t="s">
        <v>130</v>
      </c>
      <c r="I51" s="163">
        <f t="shared" si="5"/>
        <v>1.9999999999999938E-2</v>
      </c>
    </row>
    <row r="52" spans="1:9" hidden="1" x14ac:dyDescent="0.2">
      <c r="A52" s="137" t="s">
        <v>131</v>
      </c>
      <c r="B52" s="116">
        <v>0.02</v>
      </c>
      <c r="C52" s="206">
        <f t="shared" si="4"/>
        <v>22.353576419999996</v>
      </c>
      <c r="D52" s="381"/>
      <c r="E52" s="394"/>
      <c r="F52" s="201" t="s">
        <v>131</v>
      </c>
      <c r="G52" s="116">
        <f t="shared" si="6"/>
        <v>1.9997071064479118E-2</v>
      </c>
      <c r="H52" s="159" t="s">
        <v>131</v>
      </c>
      <c r="I52" s="163">
        <f t="shared" si="5"/>
        <v>1.9999999999999955E-2</v>
      </c>
    </row>
    <row r="53" spans="1:9" hidden="1" x14ac:dyDescent="0.2">
      <c r="A53" s="137" t="s">
        <v>132</v>
      </c>
      <c r="B53" s="116">
        <v>0.02</v>
      </c>
      <c r="C53" s="206">
        <f t="shared" si="4"/>
        <v>22.800722489999995</v>
      </c>
      <c r="D53" s="381"/>
      <c r="E53" s="394"/>
      <c r="F53" s="201" t="s">
        <v>132</v>
      </c>
      <c r="G53" s="116">
        <f t="shared" si="6"/>
        <v>2.0003334661022391E-2</v>
      </c>
      <c r="H53" s="159" t="s">
        <v>132</v>
      </c>
      <c r="I53" s="163">
        <f t="shared" si="5"/>
        <v>1.9999999999999948E-2</v>
      </c>
    </row>
    <row r="54" spans="1:9" hidden="1" x14ac:dyDescent="0.2">
      <c r="A54" s="137" t="s">
        <v>133</v>
      </c>
      <c r="B54" s="116">
        <v>0.02</v>
      </c>
      <c r="C54" s="206">
        <f t="shared" si="4"/>
        <v>23.256668609999998</v>
      </c>
      <c r="D54" s="381"/>
      <c r="E54" s="394"/>
      <c r="F54" s="201" t="s">
        <v>133</v>
      </c>
      <c r="G54" s="116">
        <f t="shared" si="6"/>
        <v>1.9997003173911433E-2</v>
      </c>
      <c r="H54" s="159" t="s">
        <v>133</v>
      </c>
      <c r="I54" s="163">
        <f t="shared" si="5"/>
        <v>2.0000000000000032E-2</v>
      </c>
    </row>
    <row r="55" spans="1:9" hidden="1" x14ac:dyDescent="0.2">
      <c r="A55" s="137" t="s">
        <v>134</v>
      </c>
      <c r="B55" s="116">
        <v>0.02</v>
      </c>
      <c r="C55" s="206">
        <f t="shared" si="4"/>
        <v>23.722035959999996</v>
      </c>
      <c r="D55" s="381"/>
      <c r="E55" s="394"/>
      <c r="F55" s="201" t="s">
        <v>134</v>
      </c>
      <c r="G55" s="116">
        <f t="shared" si="6"/>
        <v>2.0010060675667751E-2</v>
      </c>
      <c r="H55" s="159" t="s">
        <v>134</v>
      </c>
      <c r="I55" s="163">
        <f t="shared" si="5"/>
        <v>1.9999999999999997E-2</v>
      </c>
    </row>
    <row r="56" spans="1:9" hidden="1" x14ac:dyDescent="0.2">
      <c r="A56" s="137" t="s">
        <v>135</v>
      </c>
      <c r="B56" s="116">
        <v>0.02</v>
      </c>
      <c r="C56" s="206">
        <f t="shared" si="4"/>
        <v>24.196410419999999</v>
      </c>
      <c r="D56" s="381"/>
      <c r="E56" s="394"/>
      <c r="F56" s="201" t="s">
        <v>135</v>
      </c>
      <c r="G56" s="116">
        <f t="shared" si="6"/>
        <v>1.9997206850200035E-2</v>
      </c>
      <c r="H56" s="159" t="s">
        <v>135</v>
      </c>
      <c r="I56" s="163">
        <f t="shared" si="5"/>
        <v>1.999999999999998E-2</v>
      </c>
    </row>
    <row r="57" spans="1:9" hidden="1" x14ac:dyDescent="0.2">
      <c r="A57" s="137" t="s">
        <v>136</v>
      </c>
      <c r="B57" s="116">
        <v>0.02</v>
      </c>
      <c r="C57" s="206">
        <f t="shared" si="4"/>
        <v>24.680309639999997</v>
      </c>
      <c r="D57" s="381"/>
      <c r="E57" s="394"/>
      <c r="F57" s="201" t="s">
        <v>136</v>
      </c>
      <c r="G57" s="116">
        <f t="shared" si="6"/>
        <v>1.9998801954525528E-2</v>
      </c>
      <c r="H57" s="159" t="s">
        <v>136</v>
      </c>
      <c r="I57" s="163">
        <f t="shared" si="5"/>
        <v>2.0000000000000046E-2</v>
      </c>
    </row>
    <row r="58" spans="1:9" hidden="1" x14ac:dyDescent="0.2">
      <c r="A58" s="137" t="s">
        <v>137</v>
      </c>
      <c r="B58" s="116">
        <v>0.02</v>
      </c>
      <c r="C58" s="206">
        <f t="shared" si="4"/>
        <v>25.174044209999998</v>
      </c>
      <c r="D58" s="381"/>
      <c r="E58" s="394"/>
      <c r="F58" s="201" t="s">
        <v>137</v>
      </c>
      <c r="G58" s="116">
        <f t="shared" si="6"/>
        <v>2.0005201604107625E-2</v>
      </c>
      <c r="H58" s="159" t="s">
        <v>137</v>
      </c>
      <c r="I58" s="163">
        <f t="shared" si="5"/>
        <v>2.0000000000000007E-2</v>
      </c>
    </row>
    <row r="59" spans="1:9" hidden="1" x14ac:dyDescent="0.2">
      <c r="A59" s="140" t="s">
        <v>185</v>
      </c>
      <c r="B59" s="202">
        <v>0.04</v>
      </c>
      <c r="C59" s="190">
        <f t="shared" si="4"/>
        <v>26.180976989999998</v>
      </c>
      <c r="D59" s="381"/>
      <c r="E59" s="394"/>
      <c r="F59" s="201" t="s">
        <v>185</v>
      </c>
      <c r="G59" s="116">
        <f t="shared" si="6"/>
        <v>3.9998848480611283E-2</v>
      </c>
      <c r="H59" s="159" t="s">
        <v>185</v>
      </c>
      <c r="I59" s="163">
        <f t="shared" si="5"/>
        <v>1.9999999999999966E-2</v>
      </c>
    </row>
    <row r="60" spans="1:9" hidden="1" x14ac:dyDescent="0.2"/>
    <row r="61" spans="1:9" hidden="1" x14ac:dyDescent="0.2">
      <c r="A61" s="155" t="s">
        <v>271</v>
      </c>
      <c r="B61" s="156"/>
      <c r="C61" s="156"/>
      <c r="D61" s="156"/>
      <c r="E61" s="156"/>
      <c r="F61" s="133"/>
      <c r="H61" s="82" t="s">
        <v>256</v>
      </c>
    </row>
    <row r="62" spans="1:9" ht="15.75" hidden="1" x14ac:dyDescent="0.2">
      <c r="A62" s="405" t="s">
        <v>266</v>
      </c>
      <c r="B62" s="156"/>
      <c r="C62" s="156"/>
      <c r="D62" s="156"/>
      <c r="E62" s="156"/>
      <c r="F62" s="133"/>
    </row>
    <row r="63" spans="1:9" hidden="1" x14ac:dyDescent="0.2">
      <c r="A63" s="207" t="s">
        <v>62</v>
      </c>
      <c r="B63" s="208" t="s">
        <v>184</v>
      </c>
      <c r="C63" s="209">
        <v>111</v>
      </c>
      <c r="D63" s="117"/>
      <c r="E63" s="117"/>
      <c r="F63" s="200" t="s">
        <v>62</v>
      </c>
      <c r="G63" s="158">
        <v>111</v>
      </c>
      <c r="H63" s="158" t="s">
        <v>62</v>
      </c>
      <c r="I63" s="158">
        <v>111</v>
      </c>
    </row>
    <row r="64" spans="1:9" hidden="1" x14ac:dyDescent="0.2">
      <c r="A64" s="203" t="s">
        <v>63</v>
      </c>
      <c r="B64" s="204"/>
      <c r="C64" s="206">
        <f t="shared" ref="C64:C76" si="7">C47*1.025</f>
        <v>18.349437198749996</v>
      </c>
      <c r="D64" s="381"/>
      <c r="E64" s="394"/>
      <c r="F64" s="201" t="s">
        <v>63</v>
      </c>
      <c r="G64" s="119"/>
      <c r="H64" s="159" t="s">
        <v>63</v>
      </c>
      <c r="I64" s="163">
        <f t="shared" ref="I64:I76" si="8">(C64-C47)/C47</f>
        <v>2.4999999999999922E-2</v>
      </c>
    </row>
    <row r="65" spans="1:9" hidden="1" x14ac:dyDescent="0.2">
      <c r="A65" s="137" t="s">
        <v>127</v>
      </c>
      <c r="B65" s="116">
        <v>0.05</v>
      </c>
      <c r="C65" s="206">
        <f t="shared" si="7"/>
        <v>19.266723351749992</v>
      </c>
      <c r="D65" s="381"/>
      <c r="E65" s="394"/>
      <c r="F65" s="201" t="s">
        <v>127</v>
      </c>
      <c r="G65" s="116">
        <f t="shared" ref="G65:G76" si="9">(C65-C64)/C64</f>
        <v>4.9989879420524304E-2</v>
      </c>
      <c r="H65" s="159" t="s">
        <v>127</v>
      </c>
      <c r="I65" s="163">
        <f t="shared" si="8"/>
        <v>2.4999999999999852E-2</v>
      </c>
    </row>
    <row r="66" spans="1:9" hidden="1" x14ac:dyDescent="0.2">
      <c r="A66" s="137" t="s">
        <v>128</v>
      </c>
      <c r="B66" s="116">
        <v>5.7500000000000002E-2</v>
      </c>
      <c r="C66" s="206">
        <f t="shared" si="7"/>
        <v>20.374703999999994</v>
      </c>
      <c r="D66" s="381"/>
      <c r="E66" s="394"/>
      <c r="F66" s="201" t="s">
        <v>128</v>
      </c>
      <c r="G66" s="116">
        <f t="shared" si="9"/>
        <v>5.7507476908332987E-2</v>
      </c>
      <c r="H66" s="159" t="s">
        <v>128</v>
      </c>
      <c r="I66" s="163">
        <f t="shared" si="8"/>
        <v>2.4999999999999963E-2</v>
      </c>
    </row>
    <row r="67" spans="1:9" hidden="1" x14ac:dyDescent="0.2">
      <c r="A67" s="137" t="s">
        <v>129</v>
      </c>
      <c r="B67" s="116">
        <v>0.05</v>
      </c>
      <c r="C67" s="206">
        <f t="shared" si="7"/>
        <v>21.3934392</v>
      </c>
      <c r="D67" s="381"/>
      <c r="E67" s="394"/>
      <c r="F67" s="201" t="s">
        <v>129</v>
      </c>
      <c r="G67" s="116">
        <f t="shared" si="9"/>
        <v>5.000000000000028E-2</v>
      </c>
      <c r="H67" s="159" t="s">
        <v>129</v>
      </c>
      <c r="I67" s="163">
        <f t="shared" si="8"/>
        <v>2.4999999999999956E-2</v>
      </c>
    </row>
    <row r="68" spans="1:9" hidden="1" x14ac:dyDescent="0.2">
      <c r="A68" s="137" t="s">
        <v>130</v>
      </c>
      <c r="B68" s="116">
        <v>0.05</v>
      </c>
      <c r="C68" s="206">
        <f t="shared" si="7"/>
        <v>22.463217278249992</v>
      </c>
      <c r="D68" s="381"/>
      <c r="E68" s="394"/>
      <c r="F68" s="201" t="s">
        <v>130</v>
      </c>
      <c r="G68" s="116">
        <f t="shared" si="9"/>
        <v>5.0004960317459976E-2</v>
      </c>
      <c r="H68" s="159" t="s">
        <v>130</v>
      </c>
      <c r="I68" s="163">
        <f t="shared" si="8"/>
        <v>2.4999999999999845E-2</v>
      </c>
    </row>
    <row r="69" spans="1:9" hidden="1" x14ac:dyDescent="0.2">
      <c r="A69" s="137" t="s">
        <v>131</v>
      </c>
      <c r="B69" s="116">
        <v>0.02</v>
      </c>
      <c r="C69" s="206">
        <f t="shared" si="7"/>
        <v>22.912415830499995</v>
      </c>
      <c r="D69" s="381"/>
      <c r="E69" s="394"/>
      <c r="F69" s="201" t="s">
        <v>131</v>
      </c>
      <c r="G69" s="116">
        <f t="shared" si="9"/>
        <v>1.999707106447924E-2</v>
      </c>
      <c r="H69" s="159" t="s">
        <v>131</v>
      </c>
      <c r="I69" s="163">
        <f t="shared" si="8"/>
        <v>2.4999999999999967E-2</v>
      </c>
    </row>
    <row r="70" spans="1:9" hidden="1" x14ac:dyDescent="0.2">
      <c r="A70" s="137" t="s">
        <v>132</v>
      </c>
      <c r="B70" s="116">
        <v>0.02</v>
      </c>
      <c r="C70" s="206">
        <f t="shared" si="7"/>
        <v>23.370740552249991</v>
      </c>
      <c r="D70" s="381"/>
      <c r="E70" s="394"/>
      <c r="F70" s="201" t="s">
        <v>132</v>
      </c>
      <c r="G70" s="116">
        <f t="shared" si="9"/>
        <v>2.0003334661022273E-2</v>
      </c>
      <c r="H70" s="159" t="s">
        <v>132</v>
      </c>
      <c r="I70" s="163">
        <f t="shared" si="8"/>
        <v>2.4999999999999849E-2</v>
      </c>
    </row>
    <row r="71" spans="1:9" hidden="1" x14ac:dyDescent="0.2">
      <c r="A71" s="137" t="s">
        <v>133</v>
      </c>
      <c r="B71" s="116">
        <v>0.02</v>
      </c>
      <c r="C71" s="206">
        <f t="shared" si="7"/>
        <v>23.838085325249995</v>
      </c>
      <c r="D71" s="381"/>
      <c r="E71" s="394"/>
      <c r="F71" s="201" t="s">
        <v>133</v>
      </c>
      <c r="G71" s="116">
        <f t="shared" si="9"/>
        <v>1.9997003173911454E-2</v>
      </c>
      <c r="H71" s="159" t="s">
        <v>133</v>
      </c>
      <c r="I71" s="163">
        <f t="shared" si="8"/>
        <v>2.499999999999987E-2</v>
      </c>
    </row>
    <row r="72" spans="1:9" hidden="1" x14ac:dyDescent="0.2">
      <c r="A72" s="137" t="s">
        <v>134</v>
      </c>
      <c r="B72" s="116">
        <v>0.02</v>
      </c>
      <c r="C72" s="206">
        <f t="shared" si="7"/>
        <v>24.315086858999994</v>
      </c>
      <c r="D72" s="381"/>
      <c r="E72" s="394"/>
      <c r="F72" s="201" t="s">
        <v>134</v>
      </c>
      <c r="G72" s="116">
        <f t="shared" si="9"/>
        <v>2.0010060675667792E-2</v>
      </c>
      <c r="H72" s="159" t="s">
        <v>134</v>
      </c>
      <c r="I72" s="163">
        <f t="shared" si="8"/>
        <v>2.4999999999999915E-2</v>
      </c>
    </row>
    <row r="73" spans="1:9" hidden="1" x14ac:dyDescent="0.2">
      <c r="A73" s="137" t="s">
        <v>135</v>
      </c>
      <c r="B73" s="116">
        <v>0.02</v>
      </c>
      <c r="C73" s="206">
        <f t="shared" si="7"/>
        <v>24.801320680499998</v>
      </c>
      <c r="D73" s="381"/>
      <c r="E73" s="394"/>
      <c r="F73" s="201" t="s">
        <v>135</v>
      </c>
      <c r="G73" s="116">
        <f t="shared" si="9"/>
        <v>1.999720685020007E-2</v>
      </c>
      <c r="H73" s="159" t="s">
        <v>135</v>
      </c>
      <c r="I73" s="163">
        <f t="shared" si="8"/>
        <v>2.4999999999999949E-2</v>
      </c>
    </row>
    <row r="74" spans="1:9" hidden="1" x14ac:dyDescent="0.2">
      <c r="A74" s="137" t="s">
        <v>136</v>
      </c>
      <c r="B74" s="116">
        <v>0.02</v>
      </c>
      <c r="C74" s="206">
        <f t="shared" si="7"/>
        <v>25.297317380999996</v>
      </c>
      <c r="D74" s="381"/>
      <c r="E74" s="394"/>
      <c r="F74" s="201" t="s">
        <v>136</v>
      </c>
      <c r="G74" s="116">
        <f t="shared" si="9"/>
        <v>1.9998801954525514E-2</v>
      </c>
      <c r="H74" s="159" t="s">
        <v>136</v>
      </c>
      <c r="I74" s="163">
        <f t="shared" si="8"/>
        <v>2.4999999999999935E-2</v>
      </c>
    </row>
    <row r="75" spans="1:9" hidden="1" x14ac:dyDescent="0.2">
      <c r="A75" s="137" t="s">
        <v>137</v>
      </c>
      <c r="B75" s="116">
        <v>0.02</v>
      </c>
      <c r="C75" s="206">
        <f t="shared" si="7"/>
        <v>25.803395315249997</v>
      </c>
      <c r="D75" s="381"/>
      <c r="E75" s="394"/>
      <c r="F75" s="201" t="s">
        <v>137</v>
      </c>
      <c r="G75" s="116">
        <f t="shared" si="9"/>
        <v>2.0005201604107643E-2</v>
      </c>
      <c r="H75" s="159" t="s">
        <v>137</v>
      </c>
      <c r="I75" s="163">
        <f t="shared" si="8"/>
        <v>2.4999999999999949E-2</v>
      </c>
    </row>
    <row r="76" spans="1:9" hidden="1" x14ac:dyDescent="0.2">
      <c r="A76" s="140" t="s">
        <v>185</v>
      </c>
      <c r="B76" s="202">
        <v>0.04</v>
      </c>
      <c r="C76" s="190">
        <f t="shared" si="7"/>
        <v>26.835501414749995</v>
      </c>
      <c r="D76" s="394"/>
      <c r="E76" s="394"/>
      <c r="F76" s="201" t="s">
        <v>185</v>
      </c>
      <c r="G76" s="116">
        <f t="shared" si="9"/>
        <v>3.9998848480611228E-2</v>
      </c>
      <c r="H76" s="159" t="s">
        <v>185</v>
      </c>
      <c r="I76" s="163">
        <f t="shared" si="8"/>
        <v>2.4999999999999897E-2</v>
      </c>
    </row>
    <row r="77" spans="1:9" hidden="1" x14ac:dyDescent="0.2"/>
    <row r="78" spans="1:9" hidden="1" x14ac:dyDescent="0.2">
      <c r="A78" s="155" t="s">
        <v>271</v>
      </c>
      <c r="B78" s="156"/>
      <c r="C78" s="156"/>
      <c r="D78" s="156"/>
      <c r="E78" s="156"/>
      <c r="F78" s="133"/>
      <c r="H78" s="82" t="s">
        <v>259</v>
      </c>
    </row>
    <row r="79" spans="1:9" ht="15.75" hidden="1" x14ac:dyDescent="0.2">
      <c r="A79" s="405" t="s">
        <v>267</v>
      </c>
      <c r="B79" s="156"/>
      <c r="C79" s="156"/>
      <c r="D79" s="156"/>
      <c r="E79" s="156"/>
      <c r="F79" s="133"/>
    </row>
    <row r="80" spans="1:9" hidden="1" x14ac:dyDescent="0.2">
      <c r="A80" s="207" t="s">
        <v>62</v>
      </c>
      <c r="B80" s="208" t="s">
        <v>184</v>
      </c>
      <c r="C80" s="209">
        <v>111</v>
      </c>
      <c r="D80" s="117"/>
      <c r="E80" s="117"/>
      <c r="F80" s="200" t="s">
        <v>62</v>
      </c>
      <c r="G80" s="158">
        <v>111</v>
      </c>
      <c r="H80" s="158" t="s">
        <v>62</v>
      </c>
      <c r="I80" s="158">
        <v>111</v>
      </c>
    </row>
    <row r="81" spans="1:9" hidden="1" x14ac:dyDescent="0.2">
      <c r="A81" s="203" t="s">
        <v>63</v>
      </c>
      <c r="B81" s="204"/>
      <c r="C81" s="206">
        <f t="shared" ref="C81:C93" si="10">C64*1.0275</f>
        <v>18.854046721715623</v>
      </c>
      <c r="D81" s="381"/>
      <c r="E81" s="394"/>
      <c r="F81" s="201" t="s">
        <v>63</v>
      </c>
      <c r="G81" s="119"/>
      <c r="H81" s="159" t="s">
        <v>63</v>
      </c>
      <c r="I81" s="163">
        <f t="shared" ref="I81:I93" si="11">(C81-C64)/C64</f>
        <v>2.7500000000000097E-2</v>
      </c>
    </row>
    <row r="82" spans="1:9" hidden="1" x14ac:dyDescent="0.2">
      <c r="A82" s="137" t="s">
        <v>127</v>
      </c>
      <c r="B82" s="116">
        <v>0.05</v>
      </c>
      <c r="C82" s="206">
        <f t="shared" si="10"/>
        <v>19.796558243923119</v>
      </c>
      <c r="D82" s="381"/>
      <c r="E82" s="394"/>
      <c r="F82" s="201" t="s">
        <v>127</v>
      </c>
      <c r="G82" s="116">
        <f t="shared" ref="G82:G93" si="12">(C82-C81)/C81</f>
        <v>4.9989879420524352E-2</v>
      </c>
      <c r="H82" s="159" t="s">
        <v>127</v>
      </c>
      <c r="I82" s="163">
        <f t="shared" si="11"/>
        <v>2.7500000000000142E-2</v>
      </c>
    </row>
    <row r="83" spans="1:9" hidden="1" x14ac:dyDescent="0.2">
      <c r="A83" s="137" t="s">
        <v>128</v>
      </c>
      <c r="B83" s="116">
        <v>5.7500000000000002E-2</v>
      </c>
      <c r="C83" s="206">
        <f t="shared" si="10"/>
        <v>20.935008359999994</v>
      </c>
      <c r="D83" s="381"/>
      <c r="E83" s="394"/>
      <c r="F83" s="201" t="s">
        <v>128</v>
      </c>
      <c r="G83" s="116">
        <f t="shared" si="12"/>
        <v>5.7507476908332841E-2</v>
      </c>
      <c r="H83" s="159" t="s">
        <v>128</v>
      </c>
      <c r="I83" s="163">
        <f t="shared" si="11"/>
        <v>2.7500000000000004E-2</v>
      </c>
    </row>
    <row r="84" spans="1:9" hidden="1" x14ac:dyDescent="0.2">
      <c r="A84" s="137" t="s">
        <v>129</v>
      </c>
      <c r="B84" s="116">
        <v>0.05</v>
      </c>
      <c r="C84" s="206">
        <f t="shared" si="10"/>
        <v>21.981758778</v>
      </c>
      <c r="D84" s="381"/>
      <c r="E84" s="394"/>
      <c r="F84" s="201" t="s">
        <v>129</v>
      </c>
      <c r="G84" s="116">
        <f t="shared" si="12"/>
        <v>5.000000000000028E-2</v>
      </c>
      <c r="H84" s="159" t="s">
        <v>129</v>
      </c>
      <c r="I84" s="163">
        <f t="shared" si="11"/>
        <v>2.7500000000000007E-2</v>
      </c>
    </row>
    <row r="85" spans="1:9" hidden="1" x14ac:dyDescent="0.2">
      <c r="A85" s="137" t="s">
        <v>130</v>
      </c>
      <c r="B85" s="116">
        <v>0.05</v>
      </c>
      <c r="C85" s="206">
        <f t="shared" si="10"/>
        <v>23.08095575340187</v>
      </c>
      <c r="D85" s="381"/>
      <c r="E85" s="394"/>
      <c r="F85" s="201" t="s">
        <v>130</v>
      </c>
      <c r="G85" s="116">
        <f t="shared" si="12"/>
        <v>5.0004960317460108E-2</v>
      </c>
      <c r="H85" s="159" t="s">
        <v>130</v>
      </c>
      <c r="I85" s="163">
        <f t="shared" si="11"/>
        <v>2.7500000000000142E-2</v>
      </c>
    </row>
    <row r="86" spans="1:9" hidden="1" x14ac:dyDescent="0.2">
      <c r="A86" s="137" t="s">
        <v>131</v>
      </c>
      <c r="B86" s="116">
        <v>0.02</v>
      </c>
      <c r="C86" s="206">
        <f t="shared" si="10"/>
        <v>23.542507265838747</v>
      </c>
      <c r="D86" s="381"/>
      <c r="E86" s="394"/>
      <c r="F86" s="201" t="s">
        <v>131</v>
      </c>
      <c r="G86" s="116">
        <f t="shared" si="12"/>
        <v>1.9997071064479188E-2</v>
      </c>
      <c r="H86" s="159" t="s">
        <v>131</v>
      </c>
      <c r="I86" s="163">
        <f t="shared" si="11"/>
        <v>2.7500000000000087E-2</v>
      </c>
    </row>
    <row r="87" spans="1:9" hidden="1" x14ac:dyDescent="0.2">
      <c r="A87" s="137" t="s">
        <v>132</v>
      </c>
      <c r="B87" s="116">
        <v>0.02</v>
      </c>
      <c r="C87" s="206">
        <f t="shared" si="10"/>
        <v>24.013435917436869</v>
      </c>
      <c r="D87" s="381"/>
      <c r="E87" s="394"/>
      <c r="F87" s="201" t="s">
        <v>132</v>
      </c>
      <c r="G87" s="116">
        <f t="shared" si="12"/>
        <v>2.0003334661022314E-2</v>
      </c>
      <c r="H87" s="159" t="s">
        <v>132</v>
      </c>
      <c r="I87" s="163">
        <f t="shared" si="11"/>
        <v>2.7500000000000132E-2</v>
      </c>
    </row>
    <row r="88" spans="1:9" hidden="1" x14ac:dyDescent="0.2">
      <c r="A88" s="137" t="s">
        <v>133</v>
      </c>
      <c r="B88" s="116">
        <v>0.02</v>
      </c>
      <c r="C88" s="206">
        <f t="shared" si="10"/>
        <v>24.493632671694371</v>
      </c>
      <c r="D88" s="381"/>
      <c r="E88" s="394"/>
      <c r="F88" s="201" t="s">
        <v>133</v>
      </c>
      <c r="G88" s="116">
        <f t="shared" si="12"/>
        <v>1.9997003173911357E-2</v>
      </c>
      <c r="H88" s="159" t="s">
        <v>133</v>
      </c>
      <c r="I88" s="163">
        <f t="shared" si="11"/>
        <v>2.7500000000000035E-2</v>
      </c>
    </row>
    <row r="89" spans="1:9" hidden="1" x14ac:dyDescent="0.2">
      <c r="A89" s="137" t="s">
        <v>134</v>
      </c>
      <c r="B89" s="116">
        <v>0.02</v>
      </c>
      <c r="C89" s="206">
        <f t="shared" si="10"/>
        <v>24.983751747622495</v>
      </c>
      <c r="D89" s="381"/>
      <c r="E89" s="394"/>
      <c r="F89" s="201" t="s">
        <v>134</v>
      </c>
      <c r="G89" s="116">
        <f t="shared" si="12"/>
        <v>2.0010060675667827E-2</v>
      </c>
      <c r="H89" s="159" t="s">
        <v>134</v>
      </c>
      <c r="I89" s="163">
        <f t="shared" si="11"/>
        <v>2.750000000000007E-2</v>
      </c>
    </row>
    <row r="90" spans="1:9" hidden="1" x14ac:dyDescent="0.2">
      <c r="A90" s="137" t="s">
        <v>135</v>
      </c>
      <c r="B90" s="116">
        <v>0.02</v>
      </c>
      <c r="C90" s="206">
        <f t="shared" si="10"/>
        <v>25.483356999213751</v>
      </c>
      <c r="D90" s="381"/>
      <c r="E90" s="394"/>
      <c r="F90" s="201" t="s">
        <v>135</v>
      </c>
      <c r="G90" s="116">
        <f t="shared" si="12"/>
        <v>1.9997206850200098E-2</v>
      </c>
      <c r="H90" s="159" t="s">
        <v>135</v>
      </c>
      <c r="I90" s="163">
        <f t="shared" si="11"/>
        <v>2.7500000000000097E-2</v>
      </c>
    </row>
    <row r="91" spans="1:9" hidden="1" x14ac:dyDescent="0.2">
      <c r="A91" s="137" t="s">
        <v>136</v>
      </c>
      <c r="B91" s="116">
        <v>0.02</v>
      </c>
      <c r="C91" s="206">
        <f t="shared" si="10"/>
        <v>25.992993608977496</v>
      </c>
      <c r="D91" s="381"/>
      <c r="E91" s="394"/>
      <c r="F91" s="201" t="s">
        <v>136</v>
      </c>
      <c r="G91" s="116">
        <f t="shared" si="12"/>
        <v>1.9998801954525448E-2</v>
      </c>
      <c r="H91" s="159" t="s">
        <v>136</v>
      </c>
      <c r="I91" s="163">
        <f t="shared" si="11"/>
        <v>2.7500000000000028E-2</v>
      </c>
    </row>
    <row r="92" spans="1:9" hidden="1" x14ac:dyDescent="0.2">
      <c r="A92" s="137" t="s">
        <v>137</v>
      </c>
      <c r="B92" s="116">
        <v>0.02</v>
      </c>
      <c r="C92" s="206">
        <f t="shared" si="10"/>
        <v>26.512988686419373</v>
      </c>
      <c r="D92" s="381"/>
      <c r="E92" s="394"/>
      <c r="F92" s="201" t="s">
        <v>137</v>
      </c>
      <c r="G92" s="116">
        <f t="shared" si="12"/>
        <v>2.0005201604107656E-2</v>
      </c>
      <c r="H92" s="159" t="s">
        <v>137</v>
      </c>
      <c r="I92" s="163">
        <f t="shared" si="11"/>
        <v>2.7500000000000045E-2</v>
      </c>
    </row>
    <row r="93" spans="1:9" hidden="1" x14ac:dyDescent="0.2">
      <c r="A93" s="140" t="s">
        <v>185</v>
      </c>
      <c r="B93" s="202">
        <v>0.04</v>
      </c>
      <c r="C93" s="190">
        <f t="shared" si="10"/>
        <v>27.573477703655623</v>
      </c>
      <c r="D93" s="394"/>
      <c r="E93" s="394"/>
      <c r="F93" s="201" t="s">
        <v>185</v>
      </c>
      <c r="G93" s="116">
        <f t="shared" si="12"/>
        <v>3.9998848480611304E-2</v>
      </c>
      <c r="H93" s="159" t="s">
        <v>185</v>
      </c>
      <c r="I93" s="163">
        <f t="shared" si="11"/>
        <v>2.7500000000000118E-2</v>
      </c>
    </row>
    <row r="94" spans="1:9" hidden="1" x14ac:dyDescent="0.2">
      <c r="A94" s="111"/>
      <c r="B94" s="215"/>
      <c r="C94" s="394"/>
      <c r="D94" s="394"/>
      <c r="E94" s="394"/>
      <c r="F94" s="111"/>
      <c r="G94" s="215"/>
      <c r="H94" s="111"/>
      <c r="I94" s="395"/>
    </row>
    <row r="95" spans="1:9" x14ac:dyDescent="0.2">
      <c r="A95" s="404" t="s">
        <v>271</v>
      </c>
      <c r="B95" s="156"/>
      <c r="C95" s="156"/>
      <c r="D95" s="156"/>
      <c r="E95" s="156"/>
      <c r="F95" s="133"/>
      <c r="H95" s="82" t="s">
        <v>327</v>
      </c>
    </row>
    <row r="96" spans="1:9" ht="15.75" x14ac:dyDescent="0.2">
      <c r="A96" s="405" t="s">
        <v>334</v>
      </c>
      <c r="B96" s="156"/>
      <c r="C96" s="156"/>
      <c r="D96" s="156"/>
      <c r="E96" s="156"/>
      <c r="F96" s="133"/>
    </row>
    <row r="97" spans="1:9" x14ac:dyDescent="0.2">
      <c r="A97" s="207" t="s">
        <v>62</v>
      </c>
      <c r="B97" s="208" t="s">
        <v>184</v>
      </c>
      <c r="C97" s="209">
        <v>111</v>
      </c>
      <c r="D97" s="117"/>
      <c r="E97" s="117"/>
      <c r="F97" s="200" t="s">
        <v>62</v>
      </c>
      <c r="G97" s="158">
        <v>111</v>
      </c>
      <c r="H97" s="158" t="s">
        <v>62</v>
      </c>
      <c r="I97" s="158">
        <v>111</v>
      </c>
    </row>
    <row r="98" spans="1:9" x14ac:dyDescent="0.2">
      <c r="A98" s="203" t="s">
        <v>63</v>
      </c>
      <c r="B98" s="204"/>
      <c r="C98" s="206">
        <f>C81*1.04</f>
        <v>19.608208590584248</v>
      </c>
      <c r="D98" s="381"/>
      <c r="E98" s="394"/>
      <c r="F98" s="201" t="s">
        <v>63</v>
      </c>
      <c r="G98" s="119"/>
      <c r="H98" s="159" t="s">
        <v>63</v>
      </c>
      <c r="I98" s="163">
        <f>(C98-C81)/C81</f>
        <v>0.04</v>
      </c>
    </row>
    <row r="99" spans="1:9" x14ac:dyDescent="0.2">
      <c r="A99" s="137" t="s">
        <v>127</v>
      </c>
      <c r="B99" s="116">
        <v>0.05</v>
      </c>
      <c r="C99" s="206">
        <f>C98*(1+B99)</f>
        <v>20.588619020113462</v>
      </c>
      <c r="D99" s="381"/>
      <c r="E99" s="394"/>
      <c r="F99" s="201" t="s">
        <v>127</v>
      </c>
      <c r="G99" s="116">
        <f t="shared" ref="G99:G110" si="13">(C99-C98)/C98</f>
        <v>5.0000000000000128E-2</v>
      </c>
      <c r="H99" s="159" t="s">
        <v>127</v>
      </c>
      <c r="I99" s="163">
        <f t="shared" ref="I99:I110" si="14">(C99-C82)/C82</f>
        <v>4.0010024289625169E-2</v>
      </c>
    </row>
    <row r="100" spans="1:9" x14ac:dyDescent="0.2">
      <c r="A100" s="137" t="s">
        <v>128</v>
      </c>
      <c r="B100" s="116">
        <v>5.7500000000000002E-2</v>
      </c>
      <c r="C100" s="206">
        <f t="shared" ref="C100:C110" si="15">C99*(1+B100)</f>
        <v>21.772464613769987</v>
      </c>
      <c r="D100" s="381"/>
      <c r="E100" s="394"/>
      <c r="F100" s="201" t="s">
        <v>128</v>
      </c>
      <c r="G100" s="116">
        <f t="shared" si="13"/>
        <v>5.7500000000000023E-2</v>
      </c>
      <c r="H100" s="159" t="s">
        <v>128</v>
      </c>
      <c r="I100" s="163">
        <f t="shared" si="14"/>
        <v>4.0002671093750317E-2</v>
      </c>
    </row>
    <row r="101" spans="1:9" x14ac:dyDescent="0.2">
      <c r="A101" s="137" t="s">
        <v>129</v>
      </c>
      <c r="B101" s="116">
        <v>0.05</v>
      </c>
      <c r="C101" s="206">
        <f t="shared" si="15"/>
        <v>22.861087844458488</v>
      </c>
      <c r="D101" s="381"/>
      <c r="E101" s="394"/>
      <c r="F101" s="201" t="s">
        <v>129</v>
      </c>
      <c r="G101" s="116">
        <f t="shared" si="13"/>
        <v>5.0000000000000093E-2</v>
      </c>
      <c r="H101" s="159" t="s">
        <v>129</v>
      </c>
      <c r="I101" s="163">
        <f t="shared" si="14"/>
        <v>4.0002671093750129E-2</v>
      </c>
    </row>
    <row r="102" spans="1:9" x14ac:dyDescent="0.2">
      <c r="A102" s="137" t="s">
        <v>130</v>
      </c>
      <c r="B102" s="116">
        <v>0.05</v>
      </c>
      <c r="C102" s="206">
        <f t="shared" si="15"/>
        <v>24.004142236681414</v>
      </c>
      <c r="D102" s="381"/>
      <c r="E102" s="394"/>
      <c r="F102" s="201" t="s">
        <v>130</v>
      </c>
      <c r="G102" s="116">
        <f t="shared" si="13"/>
        <v>5.0000000000000044E-2</v>
      </c>
      <c r="H102" s="159" t="s">
        <v>130</v>
      </c>
      <c r="I102" s="163">
        <f t="shared" si="14"/>
        <v>3.9997758028000055E-2</v>
      </c>
    </row>
    <row r="103" spans="1:9" x14ac:dyDescent="0.2">
      <c r="A103" s="137" t="s">
        <v>131</v>
      </c>
      <c r="B103" s="116">
        <v>0.02</v>
      </c>
      <c r="C103" s="206">
        <f t="shared" si="15"/>
        <v>24.484225081415044</v>
      </c>
      <c r="D103" s="381"/>
      <c r="E103" s="394"/>
      <c r="F103" s="201" t="s">
        <v>131</v>
      </c>
      <c r="G103" s="116">
        <f t="shared" si="13"/>
        <v>2.0000000000000073E-2</v>
      </c>
      <c r="H103" s="159" t="s">
        <v>131</v>
      </c>
      <c r="I103" s="163">
        <f t="shared" si="14"/>
        <v>4.000074439576673E-2</v>
      </c>
    </row>
    <row r="104" spans="1:9" x14ac:dyDescent="0.2">
      <c r="A104" s="137" t="s">
        <v>132</v>
      </c>
      <c r="B104" s="116">
        <v>0.02</v>
      </c>
      <c r="C104" s="206">
        <f t="shared" si="15"/>
        <v>24.973909583043344</v>
      </c>
      <c r="D104" s="381"/>
      <c r="E104" s="394"/>
      <c r="F104" s="201" t="s">
        <v>132</v>
      </c>
      <c r="G104" s="116">
        <f t="shared" si="13"/>
        <v>1.9999999999999973E-2</v>
      </c>
      <c r="H104" s="159" t="s">
        <v>132</v>
      </c>
      <c r="I104" s="163">
        <f t="shared" si="14"/>
        <v>3.9997344357916173E-2</v>
      </c>
    </row>
    <row r="105" spans="1:9" x14ac:dyDescent="0.2">
      <c r="A105" s="137" t="s">
        <v>133</v>
      </c>
      <c r="B105" s="116">
        <v>0.02</v>
      </c>
      <c r="C105" s="206">
        <f t="shared" si="15"/>
        <v>25.473387774704211</v>
      </c>
      <c r="D105" s="381"/>
      <c r="E105" s="394"/>
      <c r="F105" s="201" t="s">
        <v>133</v>
      </c>
      <c r="G105" s="116">
        <f t="shared" si="13"/>
        <v>1.999999999999999E-2</v>
      </c>
      <c r="H105" s="159" t="s">
        <v>133</v>
      </c>
      <c r="I105" s="163">
        <f t="shared" si="14"/>
        <v>4.000039994647573E-2</v>
      </c>
    </row>
    <row r="106" spans="1:9" x14ac:dyDescent="0.2">
      <c r="A106" s="137" t="s">
        <v>134</v>
      </c>
      <c r="B106" s="116">
        <v>0.02</v>
      </c>
      <c r="C106" s="206">
        <f t="shared" si="15"/>
        <v>25.982855530198297</v>
      </c>
      <c r="D106" s="381"/>
      <c r="E106" s="394"/>
      <c r="F106" s="201" t="s">
        <v>134</v>
      </c>
      <c r="G106" s="116">
        <f t="shared" si="13"/>
        <v>2.0000000000000063E-2</v>
      </c>
      <c r="H106" s="159" t="s">
        <v>134</v>
      </c>
      <c r="I106" s="163">
        <f t="shared" si="14"/>
        <v>3.9990142099890102E-2</v>
      </c>
    </row>
    <row r="107" spans="1:9" x14ac:dyDescent="0.2">
      <c r="A107" s="137" t="s">
        <v>135</v>
      </c>
      <c r="B107" s="116">
        <v>0.02</v>
      </c>
      <c r="C107" s="206">
        <f t="shared" si="15"/>
        <v>26.502512640802262</v>
      </c>
      <c r="D107" s="381"/>
      <c r="E107" s="394"/>
      <c r="F107" s="201" t="s">
        <v>135</v>
      </c>
      <c r="G107" s="116">
        <f t="shared" si="13"/>
        <v>1.9999999999999987E-2</v>
      </c>
      <c r="H107" s="159" t="s">
        <v>135</v>
      </c>
      <c r="I107" s="163">
        <f t="shared" si="14"/>
        <v>3.9992989998137066E-2</v>
      </c>
    </row>
    <row r="108" spans="1:9" x14ac:dyDescent="0.2">
      <c r="A108" s="137" t="s">
        <v>136</v>
      </c>
      <c r="B108" s="116">
        <v>0.02</v>
      </c>
      <c r="C108" s="206">
        <f t="shared" si="15"/>
        <v>27.032562893618309</v>
      </c>
      <c r="D108" s="381"/>
      <c r="E108" s="394"/>
      <c r="F108" s="201" t="s">
        <v>136</v>
      </c>
      <c r="G108" s="116">
        <f t="shared" si="13"/>
        <v>2.0000000000000046E-2</v>
      </c>
      <c r="H108" s="159" t="s">
        <v>136</v>
      </c>
      <c r="I108" s="163">
        <f t="shared" si="14"/>
        <v>3.9994211527900524E-2</v>
      </c>
    </row>
    <row r="109" spans="1:9" x14ac:dyDescent="0.2">
      <c r="A109" s="137" t="s">
        <v>137</v>
      </c>
      <c r="B109" s="116">
        <v>0.02</v>
      </c>
      <c r="C109" s="206">
        <f t="shared" si="15"/>
        <v>27.573214151490674</v>
      </c>
      <c r="D109" s="381"/>
      <c r="E109" s="394"/>
      <c r="F109" s="201" t="s">
        <v>137</v>
      </c>
      <c r="G109" s="116">
        <f t="shared" si="13"/>
        <v>1.9999999999999983E-2</v>
      </c>
      <c r="H109" s="159" t="s">
        <v>137</v>
      </c>
      <c r="I109" s="163">
        <f t="shared" si="14"/>
        <v>3.9988907988120402E-2</v>
      </c>
    </row>
    <row r="110" spans="1:9" x14ac:dyDescent="0.2">
      <c r="A110" s="140" t="s">
        <v>185</v>
      </c>
      <c r="B110" s="202">
        <v>0.04</v>
      </c>
      <c r="C110" s="142">
        <f t="shared" si="15"/>
        <v>28.676142717550302</v>
      </c>
      <c r="D110" s="394"/>
      <c r="E110" s="394"/>
      <c r="F110" s="201" t="s">
        <v>185</v>
      </c>
      <c r="G110" s="116">
        <f t="shared" si="13"/>
        <v>4.0000000000000036E-2</v>
      </c>
      <c r="H110" s="159" t="s">
        <v>185</v>
      </c>
      <c r="I110" s="163">
        <f t="shared" si="14"/>
        <v>3.9990059496502708E-2</v>
      </c>
    </row>
    <row r="112" spans="1:9" x14ac:dyDescent="0.2">
      <c r="A112" s="155" t="s">
        <v>271</v>
      </c>
      <c r="B112" s="156"/>
      <c r="C112" s="156"/>
      <c r="D112" s="156"/>
      <c r="E112" s="156"/>
      <c r="F112" s="133"/>
      <c r="H112" s="82" t="s">
        <v>329</v>
      </c>
    </row>
    <row r="113" spans="1:9" ht="15.75" x14ac:dyDescent="0.2">
      <c r="A113" s="405" t="s">
        <v>335</v>
      </c>
      <c r="B113" s="156"/>
      <c r="C113" s="156"/>
      <c r="D113" s="156"/>
      <c r="E113" s="156"/>
      <c r="F113" s="133"/>
    </row>
    <row r="114" spans="1:9" x14ac:dyDescent="0.2">
      <c r="A114" s="207" t="s">
        <v>62</v>
      </c>
      <c r="B114" s="208" t="s">
        <v>184</v>
      </c>
      <c r="C114" s="209">
        <v>111</v>
      </c>
      <c r="D114" s="117"/>
      <c r="E114" s="117"/>
      <c r="F114" s="200" t="s">
        <v>62</v>
      </c>
      <c r="G114" s="158">
        <v>111</v>
      </c>
      <c r="H114" s="158" t="s">
        <v>62</v>
      </c>
      <c r="I114" s="158">
        <v>111</v>
      </c>
    </row>
    <row r="115" spans="1:9" x14ac:dyDescent="0.2">
      <c r="A115" s="203" t="s">
        <v>63</v>
      </c>
      <c r="B115" s="204"/>
      <c r="C115" s="206">
        <f>C98*1.035</f>
        <v>20.294495891254694</v>
      </c>
      <c r="D115" s="381"/>
      <c r="E115" s="394"/>
      <c r="F115" s="201" t="s">
        <v>63</v>
      </c>
      <c r="G115" s="119"/>
      <c r="H115" s="159" t="s">
        <v>63</v>
      </c>
      <c r="I115" s="163">
        <f t="shared" ref="I115:I127" si="16">(C115-C98)/C98</f>
        <v>3.4999999999999906E-2</v>
      </c>
    </row>
    <row r="116" spans="1:9" x14ac:dyDescent="0.2">
      <c r="A116" s="137" t="s">
        <v>127</v>
      </c>
      <c r="B116" s="116">
        <v>0.05</v>
      </c>
      <c r="C116" s="206">
        <f>C115*(1+B116)</f>
        <v>21.309220685817429</v>
      </c>
      <c r="D116" s="381"/>
      <c r="E116" s="394"/>
      <c r="F116" s="201" t="s">
        <v>127</v>
      </c>
      <c r="G116" s="116">
        <f t="shared" ref="G116:G127" si="17">(C116-C115)/C115</f>
        <v>5.000000000000001E-2</v>
      </c>
      <c r="H116" s="159" t="s">
        <v>127</v>
      </c>
      <c r="I116" s="163">
        <f t="shared" si="16"/>
        <v>3.4999999999999788E-2</v>
      </c>
    </row>
    <row r="117" spans="1:9" x14ac:dyDescent="0.2">
      <c r="A117" s="137" t="s">
        <v>128</v>
      </c>
      <c r="B117" s="116">
        <v>5.7500000000000002E-2</v>
      </c>
      <c r="C117" s="206">
        <f t="shared" ref="C117:C127" si="18">C116*(1+B117)</f>
        <v>22.534500875251933</v>
      </c>
      <c r="D117" s="381"/>
      <c r="E117" s="394"/>
      <c r="F117" s="201" t="s">
        <v>128</v>
      </c>
      <c r="G117" s="116">
        <f t="shared" si="17"/>
        <v>5.7500000000000051E-2</v>
      </c>
      <c r="H117" s="159" t="s">
        <v>128</v>
      </c>
      <c r="I117" s="163">
        <f t="shared" si="16"/>
        <v>3.4999999999999816E-2</v>
      </c>
    </row>
    <row r="118" spans="1:9" x14ac:dyDescent="0.2">
      <c r="A118" s="137" t="s">
        <v>129</v>
      </c>
      <c r="B118" s="116">
        <v>0.05</v>
      </c>
      <c r="C118" s="206">
        <f t="shared" si="18"/>
        <v>23.66122591901453</v>
      </c>
      <c r="D118" s="381"/>
      <c r="E118" s="394"/>
      <c r="F118" s="201" t="s">
        <v>129</v>
      </c>
      <c r="G118" s="116">
        <f t="shared" si="17"/>
        <v>5.0000000000000037E-2</v>
      </c>
      <c r="H118" s="159" t="s">
        <v>129</v>
      </c>
      <c r="I118" s="163">
        <f t="shared" si="16"/>
        <v>3.4999999999999767E-2</v>
      </c>
    </row>
    <row r="119" spans="1:9" x14ac:dyDescent="0.2">
      <c r="A119" s="137" t="s">
        <v>130</v>
      </c>
      <c r="B119" s="116">
        <v>0.05</v>
      </c>
      <c r="C119" s="206">
        <f t="shared" si="18"/>
        <v>24.844287214965259</v>
      </c>
      <c r="D119" s="381"/>
      <c r="E119" s="394"/>
      <c r="F119" s="201" t="s">
        <v>130</v>
      </c>
      <c r="G119" s="116">
        <f t="shared" si="17"/>
        <v>5.0000000000000114E-2</v>
      </c>
      <c r="H119" s="159" t="s">
        <v>130</v>
      </c>
      <c r="I119" s="163">
        <f t="shared" si="16"/>
        <v>3.4999999999999837E-2</v>
      </c>
    </row>
    <row r="120" spans="1:9" x14ac:dyDescent="0.2">
      <c r="A120" s="137" t="s">
        <v>131</v>
      </c>
      <c r="B120" s="116">
        <v>0.02</v>
      </c>
      <c r="C120" s="206">
        <f t="shared" si="18"/>
        <v>25.341172959264565</v>
      </c>
      <c r="D120" s="381"/>
      <c r="E120" s="394"/>
      <c r="F120" s="201" t="s">
        <v>131</v>
      </c>
      <c r="G120" s="116">
        <f t="shared" si="17"/>
        <v>2.0000000000000014E-2</v>
      </c>
      <c r="H120" s="159" t="s">
        <v>131</v>
      </c>
      <c r="I120" s="163">
        <f t="shared" si="16"/>
        <v>3.4999999999999774E-2</v>
      </c>
    </row>
    <row r="121" spans="1:9" x14ac:dyDescent="0.2">
      <c r="A121" s="137" t="s">
        <v>132</v>
      </c>
      <c r="B121" s="116">
        <v>0.02</v>
      </c>
      <c r="C121" s="206">
        <f t="shared" si="18"/>
        <v>25.847996418449856</v>
      </c>
      <c r="D121" s="381"/>
      <c r="E121" s="394"/>
      <c r="F121" s="201" t="s">
        <v>132</v>
      </c>
      <c r="G121" s="116">
        <f t="shared" si="17"/>
        <v>2.0000000000000004E-2</v>
      </c>
      <c r="H121" s="159" t="s">
        <v>132</v>
      </c>
      <c r="I121" s="163">
        <f t="shared" si="16"/>
        <v>3.4999999999999802E-2</v>
      </c>
    </row>
    <row r="122" spans="1:9" x14ac:dyDescent="0.2">
      <c r="A122" s="137" t="s">
        <v>133</v>
      </c>
      <c r="B122" s="116">
        <v>0.02</v>
      </c>
      <c r="C122" s="206">
        <f t="shared" si="18"/>
        <v>26.364956346818854</v>
      </c>
      <c r="D122" s="381"/>
      <c r="E122" s="394"/>
      <c r="F122" s="201" t="s">
        <v>133</v>
      </c>
      <c r="G122" s="116">
        <f t="shared" si="17"/>
        <v>2.0000000000000018E-2</v>
      </c>
      <c r="H122" s="159" t="s">
        <v>133</v>
      </c>
      <c r="I122" s="163">
        <f t="shared" si="16"/>
        <v>3.4999999999999837E-2</v>
      </c>
    </row>
    <row r="123" spans="1:9" x14ac:dyDescent="0.2">
      <c r="A123" s="137" t="s">
        <v>134</v>
      </c>
      <c r="B123" s="116">
        <v>0.02</v>
      </c>
      <c r="C123" s="206">
        <f t="shared" si="18"/>
        <v>26.892255473755231</v>
      </c>
      <c r="D123" s="381"/>
      <c r="E123" s="394"/>
      <c r="F123" s="201" t="s">
        <v>134</v>
      </c>
      <c r="G123" s="116">
        <f t="shared" si="17"/>
        <v>2.0000000000000004E-2</v>
      </c>
      <c r="H123" s="159" t="s">
        <v>134</v>
      </c>
      <c r="I123" s="163">
        <f t="shared" si="16"/>
        <v>3.4999999999999774E-2</v>
      </c>
    </row>
    <row r="124" spans="1:9" x14ac:dyDescent="0.2">
      <c r="A124" s="137" t="s">
        <v>135</v>
      </c>
      <c r="B124" s="116">
        <v>0.02</v>
      </c>
      <c r="C124" s="206">
        <f t="shared" si="18"/>
        <v>27.430100583230335</v>
      </c>
      <c r="D124" s="381"/>
      <c r="E124" s="394"/>
      <c r="F124" s="201" t="s">
        <v>135</v>
      </c>
      <c r="G124" s="116">
        <f t="shared" si="17"/>
        <v>1.9999999999999959E-2</v>
      </c>
      <c r="H124" s="159" t="s">
        <v>135</v>
      </c>
      <c r="I124" s="163">
        <f t="shared" si="16"/>
        <v>3.4999999999999747E-2</v>
      </c>
    </row>
    <row r="125" spans="1:9" x14ac:dyDescent="0.2">
      <c r="A125" s="137" t="s">
        <v>136</v>
      </c>
      <c r="B125" s="116">
        <v>0.02</v>
      </c>
      <c r="C125" s="206">
        <f t="shared" si="18"/>
        <v>27.978702594894941</v>
      </c>
      <c r="D125" s="381"/>
      <c r="E125" s="394"/>
      <c r="F125" s="201" t="s">
        <v>136</v>
      </c>
      <c r="G125" s="116">
        <f t="shared" si="17"/>
        <v>1.9999999999999973E-2</v>
      </c>
      <c r="H125" s="159" t="s">
        <v>136</v>
      </c>
      <c r="I125" s="163">
        <f t="shared" si="16"/>
        <v>3.499999999999967E-2</v>
      </c>
    </row>
    <row r="126" spans="1:9" x14ac:dyDescent="0.2">
      <c r="A126" s="137" t="s">
        <v>137</v>
      </c>
      <c r="B126" s="116">
        <v>0.02</v>
      </c>
      <c r="C126" s="206">
        <f t="shared" si="18"/>
        <v>28.538276646792841</v>
      </c>
      <c r="D126" s="381"/>
      <c r="E126" s="394"/>
      <c r="F126" s="201" t="s">
        <v>137</v>
      </c>
      <c r="G126" s="116">
        <f t="shared" si="17"/>
        <v>2.0000000000000066E-2</v>
      </c>
      <c r="H126" s="159" t="s">
        <v>137</v>
      </c>
      <c r="I126" s="163">
        <f t="shared" si="16"/>
        <v>3.499999999999976E-2</v>
      </c>
    </row>
    <row r="127" spans="1:9" x14ac:dyDescent="0.2">
      <c r="A127" s="140" t="s">
        <v>185</v>
      </c>
      <c r="B127" s="202">
        <v>0.04</v>
      </c>
      <c r="C127" s="190">
        <f t="shared" si="18"/>
        <v>29.679807712664555</v>
      </c>
      <c r="D127" s="381"/>
      <c r="E127" s="394"/>
      <c r="F127" s="201" t="s">
        <v>185</v>
      </c>
      <c r="G127" s="116">
        <f t="shared" si="17"/>
        <v>4.0000000000000008E-2</v>
      </c>
      <c r="H127" s="159" t="s">
        <v>185</v>
      </c>
      <c r="I127" s="163">
        <f t="shared" si="16"/>
        <v>3.4999999999999733E-2</v>
      </c>
    </row>
    <row r="129" spans="1:9" x14ac:dyDescent="0.2">
      <c r="A129" s="155" t="s">
        <v>271</v>
      </c>
      <c r="B129" s="156"/>
      <c r="C129" s="156"/>
      <c r="D129" s="156"/>
      <c r="E129" s="156"/>
      <c r="F129" s="133"/>
      <c r="H129" s="82" t="s">
        <v>331</v>
      </c>
    </row>
    <row r="130" spans="1:9" ht="15.75" x14ac:dyDescent="0.2">
      <c r="A130" s="405" t="s">
        <v>336</v>
      </c>
      <c r="B130" s="156"/>
      <c r="C130" s="156"/>
      <c r="D130" s="156"/>
      <c r="E130" s="156"/>
      <c r="F130" s="133"/>
    </row>
    <row r="131" spans="1:9" x14ac:dyDescent="0.2">
      <c r="A131" s="207" t="s">
        <v>62</v>
      </c>
      <c r="B131" s="208" t="s">
        <v>184</v>
      </c>
      <c r="C131" s="209">
        <v>111</v>
      </c>
      <c r="D131" s="117"/>
      <c r="E131" s="117"/>
      <c r="F131" s="200" t="s">
        <v>62</v>
      </c>
      <c r="G131" s="158">
        <v>111</v>
      </c>
      <c r="H131" s="158" t="s">
        <v>62</v>
      </c>
      <c r="I131" s="158">
        <v>111</v>
      </c>
    </row>
    <row r="132" spans="1:9" x14ac:dyDescent="0.2">
      <c r="A132" s="203" t="s">
        <v>63</v>
      </c>
      <c r="B132" s="204"/>
      <c r="C132" s="206">
        <f>C115*1.03</f>
        <v>20.903330767992337</v>
      </c>
      <c r="D132" s="381"/>
      <c r="E132" s="394"/>
      <c r="F132" s="201" t="s">
        <v>63</v>
      </c>
      <c r="G132" s="119"/>
      <c r="H132" s="159" t="s">
        <v>63</v>
      </c>
      <c r="I132" s="163">
        <f t="shared" ref="I132:I144" si="19">(C132-C115)/C115</f>
        <v>3.0000000000000075E-2</v>
      </c>
    </row>
    <row r="133" spans="1:9" x14ac:dyDescent="0.2">
      <c r="A133" s="137" t="s">
        <v>127</v>
      </c>
      <c r="B133" s="116">
        <v>0.05</v>
      </c>
      <c r="C133" s="206">
        <f>C132*(1+B133)</f>
        <v>21.948497306391953</v>
      </c>
      <c r="D133" s="381"/>
      <c r="E133" s="394"/>
      <c r="F133" s="201" t="s">
        <v>127</v>
      </c>
      <c r="G133" s="116">
        <f t="shared" ref="G133:G144" si="20">(C133-C132)/C132</f>
        <v>4.9999999999999982E-2</v>
      </c>
      <c r="H133" s="159" t="s">
        <v>127</v>
      </c>
      <c r="I133" s="163">
        <f t="shared" si="19"/>
        <v>3.0000000000000051E-2</v>
      </c>
    </row>
    <row r="134" spans="1:9" x14ac:dyDescent="0.2">
      <c r="A134" s="137" t="s">
        <v>128</v>
      </c>
      <c r="B134" s="116">
        <v>5.7500000000000002E-2</v>
      </c>
      <c r="C134" s="206">
        <f t="shared" ref="C134:C144" si="21">C133*(1+B134)</f>
        <v>23.210535901509491</v>
      </c>
      <c r="D134" s="381"/>
      <c r="E134" s="394"/>
      <c r="F134" s="201" t="s">
        <v>128</v>
      </c>
      <c r="G134" s="116">
        <f t="shared" si="20"/>
        <v>5.750000000000003E-2</v>
      </c>
      <c r="H134" s="159" t="s">
        <v>128</v>
      </c>
      <c r="I134" s="163">
        <f t="shared" si="19"/>
        <v>3.0000000000000023E-2</v>
      </c>
    </row>
    <row r="135" spans="1:9" x14ac:dyDescent="0.2">
      <c r="A135" s="137" t="s">
        <v>129</v>
      </c>
      <c r="B135" s="116">
        <v>0.05</v>
      </c>
      <c r="C135" s="206">
        <f t="shared" si="21"/>
        <v>24.371062696584968</v>
      </c>
      <c r="D135" s="381"/>
      <c r="E135" s="394"/>
      <c r="F135" s="201" t="s">
        <v>129</v>
      </c>
      <c r="G135" s="116">
        <f t="shared" si="20"/>
        <v>5.0000000000000086E-2</v>
      </c>
      <c r="H135" s="159" t="s">
        <v>129</v>
      </c>
      <c r="I135" s="163">
        <f t="shared" si="19"/>
        <v>3.0000000000000068E-2</v>
      </c>
    </row>
    <row r="136" spans="1:9" x14ac:dyDescent="0.2">
      <c r="A136" s="137" t="s">
        <v>130</v>
      </c>
      <c r="B136" s="116">
        <v>0.05</v>
      </c>
      <c r="C136" s="206">
        <f t="shared" si="21"/>
        <v>25.589615831414218</v>
      </c>
      <c r="D136" s="381"/>
      <c r="E136" s="394"/>
      <c r="F136" s="201" t="s">
        <v>130</v>
      </c>
      <c r="G136" s="116">
        <f t="shared" si="20"/>
        <v>5.0000000000000065E-2</v>
      </c>
      <c r="H136" s="159" t="s">
        <v>130</v>
      </c>
      <c r="I136" s="163">
        <f t="shared" si="19"/>
        <v>3.0000000000000023E-2</v>
      </c>
    </row>
    <row r="137" spans="1:9" x14ac:dyDescent="0.2">
      <c r="A137" s="137" t="s">
        <v>131</v>
      </c>
      <c r="B137" s="116">
        <v>0.02</v>
      </c>
      <c r="C137" s="206">
        <f t="shared" si="21"/>
        <v>26.101408148042502</v>
      </c>
      <c r="D137" s="381"/>
      <c r="E137" s="394"/>
      <c r="F137" s="201" t="s">
        <v>131</v>
      </c>
      <c r="G137" s="116">
        <f t="shared" si="20"/>
        <v>1.9999999999999997E-2</v>
      </c>
      <c r="H137" s="159" t="s">
        <v>131</v>
      </c>
      <c r="I137" s="163">
        <f t="shared" si="19"/>
        <v>3.0000000000000006E-2</v>
      </c>
    </row>
    <row r="138" spans="1:9" x14ac:dyDescent="0.2">
      <c r="A138" s="137" t="s">
        <v>132</v>
      </c>
      <c r="B138" s="116">
        <v>0.02</v>
      </c>
      <c r="C138" s="206">
        <f t="shared" si="21"/>
        <v>26.623436311003353</v>
      </c>
      <c r="D138" s="381"/>
      <c r="E138" s="394"/>
      <c r="F138" s="201" t="s">
        <v>132</v>
      </c>
      <c r="G138" s="116">
        <f t="shared" si="20"/>
        <v>2.0000000000000028E-2</v>
      </c>
      <c r="H138" s="159" t="s">
        <v>132</v>
      </c>
      <c r="I138" s="163">
        <f t="shared" si="19"/>
        <v>3.000000000000003E-2</v>
      </c>
    </row>
    <row r="139" spans="1:9" x14ac:dyDescent="0.2">
      <c r="A139" s="137" t="s">
        <v>133</v>
      </c>
      <c r="B139" s="116">
        <v>0.02</v>
      </c>
      <c r="C139" s="206">
        <f t="shared" si="21"/>
        <v>27.15590503722342</v>
      </c>
      <c r="D139" s="381"/>
      <c r="E139" s="394"/>
      <c r="F139" s="201" t="s">
        <v>133</v>
      </c>
      <c r="G139" s="116">
        <f t="shared" si="20"/>
        <v>1.9999999999999993E-2</v>
      </c>
      <c r="H139" s="159" t="s">
        <v>133</v>
      </c>
      <c r="I139" s="163">
        <f t="shared" si="19"/>
        <v>3.0000000000000002E-2</v>
      </c>
    </row>
    <row r="140" spans="1:9" x14ac:dyDescent="0.2">
      <c r="A140" s="137" t="s">
        <v>134</v>
      </c>
      <c r="B140" s="116">
        <v>0.02</v>
      </c>
      <c r="C140" s="206">
        <f t="shared" si="21"/>
        <v>27.699023137967888</v>
      </c>
      <c r="D140" s="381"/>
      <c r="E140" s="394"/>
      <c r="F140" s="201" t="s">
        <v>134</v>
      </c>
      <c r="G140" s="116">
        <f t="shared" si="20"/>
        <v>2.0000000000000004E-2</v>
      </c>
      <c r="H140" s="159" t="s">
        <v>134</v>
      </c>
      <c r="I140" s="163">
        <f t="shared" si="19"/>
        <v>3.0000000000000006E-2</v>
      </c>
    </row>
    <row r="141" spans="1:9" x14ac:dyDescent="0.2">
      <c r="A141" s="137" t="s">
        <v>135</v>
      </c>
      <c r="B141" s="116">
        <v>0.02</v>
      </c>
      <c r="C141" s="206">
        <f t="shared" si="21"/>
        <v>28.253003600727247</v>
      </c>
      <c r="D141" s="381"/>
      <c r="E141" s="394"/>
      <c r="F141" s="201" t="s">
        <v>135</v>
      </c>
      <c r="G141" s="116">
        <f t="shared" si="20"/>
        <v>2.0000000000000042E-2</v>
      </c>
      <c r="H141" s="159" t="s">
        <v>135</v>
      </c>
      <c r="I141" s="163">
        <f t="shared" si="19"/>
        <v>3.0000000000000089E-2</v>
      </c>
    </row>
    <row r="142" spans="1:9" x14ac:dyDescent="0.2">
      <c r="A142" s="137" t="s">
        <v>136</v>
      </c>
      <c r="B142" s="116">
        <v>0.02</v>
      </c>
      <c r="C142" s="206">
        <f t="shared" si="21"/>
        <v>28.818063672741793</v>
      </c>
      <c r="D142" s="381"/>
      <c r="E142" s="394"/>
      <c r="F142" s="201" t="s">
        <v>136</v>
      </c>
      <c r="G142" s="116">
        <f t="shared" si="20"/>
        <v>2.0000000000000046E-2</v>
      </c>
      <c r="H142" s="159" t="s">
        <v>136</v>
      </c>
      <c r="I142" s="163">
        <f t="shared" si="19"/>
        <v>3.0000000000000162E-2</v>
      </c>
    </row>
    <row r="143" spans="1:9" x14ac:dyDescent="0.2">
      <c r="A143" s="137" t="s">
        <v>137</v>
      </c>
      <c r="B143" s="116">
        <v>0.02</v>
      </c>
      <c r="C143" s="206">
        <f t="shared" si="21"/>
        <v>29.394424946196629</v>
      </c>
      <c r="D143" s="381"/>
      <c r="E143" s="394"/>
      <c r="F143" s="201" t="s">
        <v>137</v>
      </c>
      <c r="G143" s="116">
        <f t="shared" si="20"/>
        <v>2.0000000000000004E-2</v>
      </c>
      <c r="H143" s="159" t="s">
        <v>137</v>
      </c>
      <c r="I143" s="163">
        <f t="shared" si="19"/>
        <v>3.00000000000001E-2</v>
      </c>
    </row>
    <row r="144" spans="1:9" x14ac:dyDescent="0.2">
      <c r="A144" s="140" t="s">
        <v>185</v>
      </c>
      <c r="B144" s="202">
        <v>0.04</v>
      </c>
      <c r="C144" s="190">
        <f t="shared" si="21"/>
        <v>30.570201944044495</v>
      </c>
      <c r="D144" s="394"/>
      <c r="E144" s="394"/>
      <c r="F144" s="201" t="s">
        <v>185</v>
      </c>
      <c r="G144" s="116">
        <f t="shared" si="20"/>
        <v>4.0000000000000015E-2</v>
      </c>
      <c r="H144" s="159" t="s">
        <v>185</v>
      </c>
      <c r="I144" s="163">
        <f t="shared" si="19"/>
        <v>3.0000000000000106E-2</v>
      </c>
    </row>
    <row r="146" spans="1:9" x14ac:dyDescent="0.2">
      <c r="A146" s="155" t="s">
        <v>271</v>
      </c>
      <c r="B146" s="156"/>
      <c r="C146" s="156"/>
      <c r="D146" s="156"/>
      <c r="E146" s="156"/>
      <c r="F146" s="133"/>
      <c r="H146" s="82" t="s">
        <v>333</v>
      </c>
    </row>
    <row r="147" spans="1:9" ht="15.75" x14ac:dyDescent="0.2">
      <c r="A147" s="405" t="s">
        <v>337</v>
      </c>
      <c r="B147" s="156"/>
      <c r="C147" s="156"/>
      <c r="D147" s="156"/>
      <c r="E147" s="156"/>
      <c r="F147" s="133"/>
    </row>
    <row r="148" spans="1:9" x14ac:dyDescent="0.2">
      <c r="A148" s="207" t="s">
        <v>62</v>
      </c>
      <c r="B148" s="208" t="s">
        <v>184</v>
      </c>
      <c r="C148" s="209">
        <v>111</v>
      </c>
      <c r="D148" s="117"/>
      <c r="E148" s="117"/>
      <c r="F148" s="200" t="s">
        <v>62</v>
      </c>
      <c r="G148" s="158">
        <v>111</v>
      </c>
      <c r="H148" s="158" t="s">
        <v>62</v>
      </c>
      <c r="I148" s="158">
        <v>111</v>
      </c>
    </row>
    <row r="149" spans="1:9" x14ac:dyDescent="0.2">
      <c r="A149" s="203" t="s">
        <v>63</v>
      </c>
      <c r="B149" s="204"/>
      <c r="C149" s="206">
        <f>C132*1.03</f>
        <v>21.530430691032109</v>
      </c>
      <c r="D149" s="381"/>
      <c r="E149" s="394"/>
      <c r="F149" s="201" t="s">
        <v>63</v>
      </c>
      <c r="G149" s="119"/>
      <c r="H149" s="159" t="s">
        <v>63</v>
      </c>
      <c r="I149" s="163">
        <f t="shared" ref="I149:I161" si="22">(C149-C132)/C132</f>
        <v>3.0000000000000093E-2</v>
      </c>
    </row>
    <row r="150" spans="1:9" x14ac:dyDescent="0.2">
      <c r="A150" s="137" t="s">
        <v>127</v>
      </c>
      <c r="B150" s="116">
        <v>0.05</v>
      </c>
      <c r="C150" s="206">
        <f>C149*(1+B150)</f>
        <v>22.606952225583715</v>
      </c>
      <c r="D150" s="381"/>
      <c r="E150" s="394"/>
      <c r="F150" s="201" t="s">
        <v>127</v>
      </c>
      <c r="G150" s="116">
        <f t="shared" ref="G150:G161" si="23">(C150-C149)/C149</f>
        <v>5.0000000000000031E-2</v>
      </c>
      <c r="H150" s="159" t="s">
        <v>127</v>
      </c>
      <c r="I150" s="163">
        <f t="shared" si="22"/>
        <v>3.0000000000000141E-2</v>
      </c>
    </row>
    <row r="151" spans="1:9" x14ac:dyDescent="0.2">
      <c r="A151" s="137" t="s">
        <v>128</v>
      </c>
      <c r="B151" s="116">
        <v>5.7500000000000002E-2</v>
      </c>
      <c r="C151" s="206">
        <f t="shared" ref="C151:C161" si="24">C150*(1+B151)</f>
        <v>23.90685197855478</v>
      </c>
      <c r="D151" s="381"/>
      <c r="E151" s="394"/>
      <c r="F151" s="201" t="s">
        <v>128</v>
      </c>
      <c r="G151" s="116">
        <f t="shared" si="23"/>
        <v>5.7500000000000058E-2</v>
      </c>
      <c r="H151" s="159" t="s">
        <v>128</v>
      </c>
      <c r="I151" s="163">
        <f t="shared" si="22"/>
        <v>3.0000000000000172E-2</v>
      </c>
    </row>
    <row r="152" spans="1:9" x14ac:dyDescent="0.2">
      <c r="A152" s="137" t="s">
        <v>129</v>
      </c>
      <c r="B152" s="116">
        <v>0.05</v>
      </c>
      <c r="C152" s="206">
        <f t="shared" si="24"/>
        <v>25.102194577482521</v>
      </c>
      <c r="D152" s="381"/>
      <c r="E152" s="394"/>
      <c r="F152" s="201" t="s">
        <v>129</v>
      </c>
      <c r="G152" s="116">
        <f t="shared" si="23"/>
        <v>5.00000000000001E-2</v>
      </c>
      <c r="H152" s="159" t="s">
        <v>129</v>
      </c>
      <c r="I152" s="163">
        <f t="shared" si="22"/>
        <v>3.0000000000000186E-2</v>
      </c>
    </row>
    <row r="153" spans="1:9" x14ac:dyDescent="0.2">
      <c r="A153" s="137" t="s">
        <v>130</v>
      </c>
      <c r="B153" s="116">
        <v>0.05</v>
      </c>
      <c r="C153" s="206">
        <f t="shared" si="24"/>
        <v>26.357304306356649</v>
      </c>
      <c r="D153" s="381"/>
      <c r="E153" s="394"/>
      <c r="F153" s="201" t="s">
        <v>130</v>
      </c>
      <c r="G153" s="116">
        <f t="shared" si="23"/>
        <v>5.0000000000000086E-2</v>
      </c>
      <c r="H153" s="159" t="s">
        <v>130</v>
      </c>
      <c r="I153" s="163">
        <f t="shared" si="22"/>
        <v>3.0000000000000204E-2</v>
      </c>
    </row>
    <row r="154" spans="1:9" x14ac:dyDescent="0.2">
      <c r="A154" s="137" t="s">
        <v>131</v>
      </c>
      <c r="B154" s="116">
        <v>0.02</v>
      </c>
      <c r="C154" s="206">
        <f t="shared" si="24"/>
        <v>26.884450392483782</v>
      </c>
      <c r="D154" s="381"/>
      <c r="E154" s="394"/>
      <c r="F154" s="201" t="s">
        <v>131</v>
      </c>
      <c r="G154" s="116">
        <f t="shared" si="23"/>
        <v>1.9999999999999969E-2</v>
      </c>
      <c r="H154" s="159" t="s">
        <v>131</v>
      </c>
      <c r="I154" s="163">
        <f t="shared" si="22"/>
        <v>3.0000000000000176E-2</v>
      </c>
    </row>
    <row r="155" spans="1:9" x14ac:dyDescent="0.2">
      <c r="A155" s="137" t="s">
        <v>132</v>
      </c>
      <c r="B155" s="116">
        <v>0.02</v>
      </c>
      <c r="C155" s="206">
        <f t="shared" si="24"/>
        <v>27.422139400333457</v>
      </c>
      <c r="D155" s="381"/>
      <c r="E155" s="394"/>
      <c r="F155" s="201" t="s">
        <v>132</v>
      </c>
      <c r="G155" s="116">
        <f t="shared" si="23"/>
        <v>1.9999999999999976E-2</v>
      </c>
      <c r="H155" s="159" t="s">
        <v>132</v>
      </c>
      <c r="I155" s="163">
        <f t="shared" si="22"/>
        <v>3.0000000000000124E-2</v>
      </c>
    </row>
    <row r="156" spans="1:9" x14ac:dyDescent="0.2">
      <c r="A156" s="137" t="s">
        <v>133</v>
      </c>
      <c r="B156" s="116">
        <v>0.02</v>
      </c>
      <c r="C156" s="206">
        <f t="shared" si="24"/>
        <v>27.970582188340128</v>
      </c>
      <c r="D156" s="381"/>
      <c r="E156" s="394"/>
      <c r="F156" s="201" t="s">
        <v>133</v>
      </c>
      <c r="G156" s="116">
        <f t="shared" si="23"/>
        <v>2.0000000000000073E-2</v>
      </c>
      <c r="H156" s="159" t="s">
        <v>133</v>
      </c>
      <c r="I156" s="163">
        <f t="shared" si="22"/>
        <v>3.0000000000000204E-2</v>
      </c>
    </row>
    <row r="157" spans="1:9" x14ac:dyDescent="0.2">
      <c r="A157" s="137" t="s">
        <v>134</v>
      </c>
      <c r="B157" s="116">
        <v>0.02</v>
      </c>
      <c r="C157" s="206">
        <f t="shared" si="24"/>
        <v>28.529993832106932</v>
      </c>
      <c r="D157" s="381"/>
      <c r="E157" s="394"/>
      <c r="F157" s="201" t="s">
        <v>134</v>
      </c>
      <c r="G157" s="116">
        <f t="shared" si="23"/>
        <v>2.0000000000000059E-2</v>
      </c>
      <c r="H157" s="159" t="s">
        <v>134</v>
      </c>
      <c r="I157" s="163">
        <f t="shared" si="22"/>
        <v>3.0000000000000259E-2</v>
      </c>
    </row>
    <row r="158" spans="1:9" x14ac:dyDescent="0.2">
      <c r="A158" s="137" t="s">
        <v>135</v>
      </c>
      <c r="B158" s="116">
        <v>0.02</v>
      </c>
      <c r="C158" s="206">
        <f t="shared" si="24"/>
        <v>29.10059370874907</v>
      </c>
      <c r="D158" s="381"/>
      <c r="E158" s="394"/>
      <c r="F158" s="201" t="s">
        <v>135</v>
      </c>
      <c r="G158" s="116">
        <f t="shared" si="23"/>
        <v>1.999999999999998E-2</v>
      </c>
      <c r="H158" s="159" t="s">
        <v>135</v>
      </c>
      <c r="I158" s="163">
        <f t="shared" si="22"/>
        <v>3.0000000000000193E-2</v>
      </c>
    </row>
    <row r="159" spans="1:9" x14ac:dyDescent="0.2">
      <c r="A159" s="137" t="s">
        <v>136</v>
      </c>
      <c r="B159" s="116">
        <v>0.02</v>
      </c>
      <c r="C159" s="206">
        <f t="shared" si="24"/>
        <v>29.682605582924051</v>
      </c>
      <c r="D159" s="381"/>
      <c r="E159" s="394"/>
      <c r="F159" s="201" t="s">
        <v>136</v>
      </c>
      <c r="G159" s="116">
        <f t="shared" si="23"/>
        <v>1.9999999999999983E-2</v>
      </c>
      <c r="H159" s="159" t="s">
        <v>136</v>
      </c>
      <c r="I159" s="163">
        <f t="shared" si="22"/>
        <v>3.0000000000000131E-2</v>
      </c>
    </row>
    <row r="160" spans="1:9" x14ac:dyDescent="0.2">
      <c r="A160" s="137" t="s">
        <v>137</v>
      </c>
      <c r="B160" s="116">
        <v>0.02</v>
      </c>
      <c r="C160" s="206">
        <f t="shared" si="24"/>
        <v>30.276257694582533</v>
      </c>
      <c r="D160" s="381"/>
      <c r="E160" s="394"/>
      <c r="F160" s="201" t="s">
        <v>137</v>
      </c>
      <c r="G160" s="116">
        <f t="shared" si="23"/>
        <v>2.0000000000000035E-2</v>
      </c>
      <c r="H160" s="159" t="s">
        <v>137</v>
      </c>
      <c r="I160" s="163">
        <f t="shared" si="22"/>
        <v>3.0000000000000162E-2</v>
      </c>
    </row>
    <row r="161" spans="1:9" x14ac:dyDescent="0.2">
      <c r="A161" s="140" t="s">
        <v>185</v>
      </c>
      <c r="B161" s="202">
        <v>0.04</v>
      </c>
      <c r="C161" s="190">
        <f t="shared" si="24"/>
        <v>31.487308002365836</v>
      </c>
      <c r="D161" s="394"/>
      <c r="E161" s="394"/>
      <c r="F161" s="201" t="s">
        <v>185</v>
      </c>
      <c r="G161" s="116">
        <f t="shared" si="23"/>
        <v>4.0000000000000056E-2</v>
      </c>
      <c r="H161" s="159" t="s">
        <v>185</v>
      </c>
      <c r="I161" s="163">
        <f t="shared" si="22"/>
        <v>3.0000000000000204E-2</v>
      </c>
    </row>
  </sheetData>
  <printOptions horizontalCentered="1"/>
  <pageMargins left="0.7" right="0.7" top="0.75" bottom="0.75" header="0.3" footer="0.3"/>
  <pageSetup scale="130" orientation="portrait" horizontalDpi="4294967295" verticalDpi="4294967295" r:id="rId1"/>
  <headerFooter alignWithMargins="0"/>
  <rowBreaks count="2" manualBreakCount="2">
    <brk id="60" max="4" man="1"/>
    <brk id="12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17</vt:i4>
      </vt:variant>
    </vt:vector>
  </HeadingPairs>
  <TitlesOfParts>
    <vt:vector size="33" baseType="lpstr">
      <vt:lpstr>Sheet1</vt:lpstr>
      <vt:lpstr>POLICE Union</vt:lpstr>
      <vt:lpstr>POLICE OLD</vt:lpstr>
      <vt:lpstr>Police</vt:lpstr>
      <vt:lpstr>FIRE Union</vt:lpstr>
      <vt:lpstr>FIRE OLD</vt:lpstr>
      <vt:lpstr>Fire</vt:lpstr>
      <vt:lpstr>AFSCME</vt:lpstr>
      <vt:lpstr>TRANSIT</vt:lpstr>
      <vt:lpstr>LIBRARY</vt:lpstr>
      <vt:lpstr>NON-UNION</vt:lpstr>
      <vt:lpstr>NON-UNION NEW</vt:lpstr>
      <vt:lpstr>Seasonal</vt:lpstr>
      <vt:lpstr>Crossing Guards</vt:lpstr>
      <vt:lpstr>AFSCME w. Steps</vt:lpstr>
      <vt:lpstr>LIBRARY w. Steps</vt:lpstr>
      <vt:lpstr>AFSCME!Print_Area</vt:lpstr>
      <vt:lpstr>'AFSCME w. Steps'!Print_Area</vt:lpstr>
      <vt:lpstr>Fire!Print_Area</vt:lpstr>
      <vt:lpstr>'FIRE OLD'!Print_Area</vt:lpstr>
      <vt:lpstr>'FIRE Union'!Print_Area</vt:lpstr>
      <vt:lpstr>LIBRARY!Print_Area</vt:lpstr>
      <vt:lpstr>'LIBRARY w. Steps'!Print_Area</vt:lpstr>
      <vt:lpstr>'NON-UNION'!Print_Area</vt:lpstr>
      <vt:lpstr>'NON-UNION NEW'!Print_Area</vt:lpstr>
      <vt:lpstr>Police!Print_Area</vt:lpstr>
      <vt:lpstr>'POLICE OLD'!Print_Area</vt:lpstr>
      <vt:lpstr>'POLICE Union'!Print_Area</vt:lpstr>
      <vt:lpstr>TRANSIT!Print_Area</vt:lpstr>
      <vt:lpstr>AFSCME!Print_Titles</vt:lpstr>
      <vt:lpstr>'AFSCME w. Steps'!Print_Titles</vt:lpstr>
      <vt:lpstr>Police!Print_Titles</vt:lpstr>
      <vt:lpstr>'POLICE OLD'!Print_Titles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BrantC</dc:creator>
  <cp:lastModifiedBy>Richlen, Kathleen</cp:lastModifiedBy>
  <cp:lastPrinted>2024-01-04T14:37:26Z</cp:lastPrinted>
  <dcterms:created xsi:type="dcterms:W3CDTF">2003-06-18T19:53:26Z</dcterms:created>
  <dcterms:modified xsi:type="dcterms:W3CDTF">2025-05-09T19:51:15Z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1694956828</vt:i4>
  </property>
  <property fmtid="{D5CDD505-2E9C-101B-9397-08002B2CF9AE}" pid="3" name="_EmailSubject">
    <vt:lpwstr/>
  </property>
  <property fmtid="{D5CDD505-2E9C-101B-9397-08002B2CF9AE}" pid="4" name="_AuthorEmail">
    <vt:lpwstr>cbarnes@bettendorf.org</vt:lpwstr>
  </property>
  <property fmtid="{D5CDD505-2E9C-101B-9397-08002B2CF9AE}" pid="5" name="_AuthorEmailDisplayName">
    <vt:lpwstr>Barnes, Carol</vt:lpwstr>
  </property>
  <property fmtid="{D5CDD505-2E9C-101B-9397-08002B2CF9AE}" pid="6" name="_ReviewingToolsShownOnce">
    <vt:lpwstr/>
  </property>
  <property fmtid="{D5CDD505-2E9C-101B-9397-08002B2CF9AE}" pid="7" name="MSIP_Label_defa4170-0d19-0005-0004-bc88714345d2_Enabled">
    <vt:lpwstr>true</vt:lpwstr>
  </property>
  <property fmtid="{D5CDD505-2E9C-101B-9397-08002B2CF9AE}" pid="8" name="MSIP_Label_defa4170-0d19-0005-0004-bc88714345d2_SetDate">
    <vt:lpwstr>2022-11-22T21:00:32Z</vt:lpwstr>
  </property>
  <property fmtid="{D5CDD505-2E9C-101B-9397-08002B2CF9AE}" pid="9" name="MSIP_Label_defa4170-0d19-0005-0004-bc88714345d2_Method">
    <vt:lpwstr>Standard</vt:lpwstr>
  </property>
  <property fmtid="{D5CDD505-2E9C-101B-9397-08002B2CF9AE}" pid="10" name="MSIP_Label_defa4170-0d19-0005-0004-bc88714345d2_Name">
    <vt:lpwstr>defa4170-0d19-0005-0004-bc88714345d2</vt:lpwstr>
  </property>
  <property fmtid="{D5CDD505-2E9C-101B-9397-08002B2CF9AE}" pid="11" name="MSIP_Label_defa4170-0d19-0005-0004-bc88714345d2_SiteId">
    <vt:lpwstr>9ba516a2-a813-4a74-acda-5ee6eb3991a0</vt:lpwstr>
  </property>
  <property fmtid="{D5CDD505-2E9C-101B-9397-08002B2CF9AE}" pid="12" name="MSIP_Label_defa4170-0d19-0005-0004-bc88714345d2_ActionId">
    <vt:lpwstr>d6ab90c9-521d-445f-8bc0-9bc7ce9865de</vt:lpwstr>
  </property>
  <property fmtid="{D5CDD505-2E9C-101B-9397-08002B2CF9AE}" pid="13" name="MSIP_Label_defa4170-0d19-0005-0004-bc88714345d2_ContentBits">
    <vt:lpwstr>0</vt:lpwstr>
  </property>
</Properties>
</file>